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/>
  <mc:AlternateContent xmlns:mc="http://schemas.openxmlformats.org/markup-compatibility/2006">
    <mc:Choice Requires="x15">
      <x15ac:absPath xmlns:x15ac="http://schemas.microsoft.com/office/spreadsheetml/2010/11/ac" url="C:\Users\khughes\Desktop\D Drive on desktop\Sibbaldia 22\Bruns et al\"/>
    </mc:Choice>
  </mc:AlternateContent>
  <xr:revisionPtr revIDLastSave="0" documentId="8_{6B7D7BC7-EA72-474E-9DD3-2F5E0B3BEC9F}" xr6:coauthVersionLast="47" xr6:coauthVersionMax="47" xr10:uidLastSave="{00000000-0000-0000-0000-000000000000}"/>
  <bookViews>
    <workbookView xWindow="760" yWindow="0" windowWidth="13610" windowHeight="12020" activeTab="1" xr2:uid="{00000000-000D-0000-FFFF-FFFF00000000}"/>
  </bookViews>
  <sheets>
    <sheet name="Description of contents" sheetId="1" r:id="rId1"/>
    <sheet name="1) Endangerment matrix 2022 - T" sheetId="2" r:id="rId2"/>
    <sheet name="2) Another Example - Montgomery" sheetId="3" r:id="rId3"/>
  </sheets>
  <definedNames>
    <definedName name="_xlnm._FilterDatabase" localSheetId="1" hidden="1">'1) Endangerment matrix 2022 - T'!$B$15:$W$197</definedName>
    <definedName name="_xlnm._FilterDatabase" localSheetId="2" hidden="1">'2) Another Example - Montgomery'!$B$14:$J$33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cZLItc3DP+YJWQjq558oCgoqAdA=="/>
    </ext>
  </extLst>
</workbook>
</file>

<file path=xl/calcChain.xml><?xml version="1.0" encoding="utf-8"?>
<calcChain xmlns="http://schemas.openxmlformats.org/spreadsheetml/2006/main">
  <c r="H33" i="3" l="1"/>
  <c r="F33" i="3"/>
  <c r="D33" i="3"/>
  <c r="H32" i="3"/>
  <c r="F32" i="3"/>
  <c r="D32" i="3"/>
  <c r="H31" i="3"/>
  <c r="F31" i="3"/>
  <c r="D31" i="3"/>
  <c r="H30" i="3"/>
  <c r="F30" i="3"/>
  <c r="D30" i="3"/>
  <c r="H29" i="3"/>
  <c r="F29" i="3"/>
  <c r="D29" i="3"/>
  <c r="H28" i="3"/>
  <c r="F28" i="3"/>
  <c r="D28" i="3"/>
  <c r="H27" i="3"/>
  <c r="F27" i="3"/>
  <c r="D27" i="3"/>
  <c r="H26" i="3"/>
  <c r="F26" i="3"/>
  <c r="D26" i="3"/>
  <c r="H25" i="3"/>
  <c r="F25" i="3"/>
  <c r="D25" i="3"/>
  <c r="H24" i="3"/>
  <c r="F24" i="3"/>
  <c r="D24" i="3"/>
  <c r="H23" i="3"/>
  <c r="F23" i="3"/>
  <c r="D23" i="3"/>
  <c r="H22" i="3"/>
  <c r="F22" i="3"/>
  <c r="D22" i="3"/>
  <c r="H21" i="3"/>
  <c r="F21" i="3"/>
  <c r="D21" i="3"/>
  <c r="H20" i="3"/>
  <c r="F20" i="3"/>
  <c r="D20" i="3"/>
  <c r="H19" i="3"/>
  <c r="I6" i="3" s="1"/>
  <c r="F19" i="3"/>
  <c r="D19" i="3"/>
  <c r="H18" i="3"/>
  <c r="F18" i="3"/>
  <c r="D18" i="3"/>
  <c r="H17" i="3"/>
  <c r="F17" i="3"/>
  <c r="D17" i="3"/>
  <c r="H16" i="3"/>
  <c r="F16" i="3"/>
  <c r="D16" i="3"/>
  <c r="H15" i="3"/>
  <c r="F15" i="3"/>
  <c r="D15" i="3"/>
  <c r="J5" i="3"/>
  <c r="U197" i="2"/>
  <c r="T197" i="2"/>
  <c r="R197" i="2"/>
  <c r="Q197" i="2"/>
  <c r="N197" i="2"/>
  <c r="K197" i="2"/>
  <c r="H197" i="2"/>
  <c r="F197" i="2"/>
  <c r="D197" i="2"/>
  <c r="U196" i="2"/>
  <c r="T196" i="2"/>
  <c r="R196" i="2"/>
  <c r="Q196" i="2"/>
  <c r="N196" i="2"/>
  <c r="K196" i="2"/>
  <c r="H196" i="2"/>
  <c r="F196" i="2"/>
  <c r="D196" i="2"/>
  <c r="U195" i="2"/>
  <c r="T195" i="2"/>
  <c r="R195" i="2"/>
  <c r="Q195" i="2"/>
  <c r="N195" i="2"/>
  <c r="K195" i="2"/>
  <c r="H195" i="2"/>
  <c r="F195" i="2"/>
  <c r="D195" i="2"/>
  <c r="U194" i="2"/>
  <c r="T194" i="2"/>
  <c r="R194" i="2"/>
  <c r="Q194" i="2"/>
  <c r="N194" i="2"/>
  <c r="K194" i="2"/>
  <c r="H194" i="2"/>
  <c r="F194" i="2"/>
  <c r="D194" i="2"/>
  <c r="T193" i="2"/>
  <c r="Q193" i="2"/>
  <c r="N193" i="2"/>
  <c r="K193" i="2"/>
  <c r="H193" i="2"/>
  <c r="F193" i="2"/>
  <c r="D193" i="2"/>
  <c r="T192" i="2"/>
  <c r="Q192" i="2"/>
  <c r="N192" i="2"/>
  <c r="K192" i="2"/>
  <c r="H192" i="2"/>
  <c r="F192" i="2"/>
  <c r="D192" i="2"/>
  <c r="U191" i="2"/>
  <c r="T191" i="2"/>
  <c r="R191" i="2"/>
  <c r="Q191" i="2"/>
  <c r="N191" i="2"/>
  <c r="K191" i="2"/>
  <c r="H191" i="2"/>
  <c r="F191" i="2"/>
  <c r="D191" i="2"/>
  <c r="U190" i="2"/>
  <c r="T190" i="2"/>
  <c r="R190" i="2"/>
  <c r="Q190" i="2"/>
  <c r="N190" i="2"/>
  <c r="K190" i="2"/>
  <c r="H190" i="2"/>
  <c r="F190" i="2"/>
  <c r="D190" i="2"/>
  <c r="T189" i="2"/>
  <c r="Q189" i="2"/>
  <c r="N189" i="2"/>
  <c r="K189" i="2"/>
  <c r="H189" i="2"/>
  <c r="F189" i="2"/>
  <c r="D189" i="2"/>
  <c r="U188" i="2"/>
  <c r="T188" i="2"/>
  <c r="R188" i="2"/>
  <c r="Q188" i="2"/>
  <c r="N188" i="2"/>
  <c r="K188" i="2"/>
  <c r="H188" i="2"/>
  <c r="F188" i="2"/>
  <c r="D188" i="2"/>
  <c r="U187" i="2"/>
  <c r="T187" i="2"/>
  <c r="R187" i="2"/>
  <c r="Q187" i="2"/>
  <c r="N187" i="2"/>
  <c r="K187" i="2"/>
  <c r="H187" i="2"/>
  <c r="F187" i="2"/>
  <c r="D187" i="2"/>
  <c r="T186" i="2"/>
  <c r="Q186" i="2"/>
  <c r="N186" i="2"/>
  <c r="K186" i="2"/>
  <c r="H186" i="2"/>
  <c r="F186" i="2"/>
  <c r="D186" i="2"/>
  <c r="T185" i="2"/>
  <c r="Q185" i="2"/>
  <c r="N185" i="2"/>
  <c r="K185" i="2"/>
  <c r="H185" i="2"/>
  <c r="F185" i="2"/>
  <c r="D185" i="2"/>
  <c r="T184" i="2"/>
  <c r="Q184" i="2"/>
  <c r="N184" i="2"/>
  <c r="K184" i="2"/>
  <c r="H184" i="2"/>
  <c r="F184" i="2"/>
  <c r="D184" i="2"/>
  <c r="T183" i="2"/>
  <c r="Q183" i="2"/>
  <c r="N183" i="2"/>
  <c r="K183" i="2"/>
  <c r="H183" i="2"/>
  <c r="F183" i="2"/>
  <c r="D183" i="2"/>
  <c r="T182" i="2"/>
  <c r="Q182" i="2"/>
  <c r="N182" i="2"/>
  <c r="K182" i="2"/>
  <c r="H182" i="2"/>
  <c r="F182" i="2"/>
  <c r="D182" i="2"/>
  <c r="T181" i="2"/>
  <c r="Q181" i="2"/>
  <c r="N181" i="2"/>
  <c r="K181" i="2"/>
  <c r="H181" i="2"/>
  <c r="F181" i="2"/>
  <c r="D181" i="2"/>
  <c r="T180" i="2"/>
  <c r="Q180" i="2"/>
  <c r="N180" i="2"/>
  <c r="K180" i="2"/>
  <c r="H180" i="2"/>
  <c r="F180" i="2"/>
  <c r="D180" i="2"/>
  <c r="T179" i="2"/>
  <c r="Q179" i="2"/>
  <c r="N179" i="2"/>
  <c r="K179" i="2"/>
  <c r="H179" i="2"/>
  <c r="F179" i="2"/>
  <c r="D179" i="2"/>
  <c r="T178" i="2"/>
  <c r="Q178" i="2"/>
  <c r="N178" i="2"/>
  <c r="K178" i="2"/>
  <c r="H178" i="2"/>
  <c r="F178" i="2"/>
  <c r="D178" i="2"/>
  <c r="U177" i="2"/>
  <c r="T177" i="2"/>
  <c r="R177" i="2"/>
  <c r="Q177" i="2"/>
  <c r="N177" i="2"/>
  <c r="K177" i="2"/>
  <c r="H177" i="2"/>
  <c r="F177" i="2"/>
  <c r="D177" i="2"/>
  <c r="T176" i="2"/>
  <c r="Q176" i="2"/>
  <c r="N176" i="2"/>
  <c r="K176" i="2"/>
  <c r="H176" i="2"/>
  <c r="F176" i="2"/>
  <c r="D176" i="2"/>
  <c r="T175" i="2"/>
  <c r="Q175" i="2"/>
  <c r="N175" i="2"/>
  <c r="K175" i="2"/>
  <c r="H175" i="2"/>
  <c r="F175" i="2"/>
  <c r="D175" i="2"/>
  <c r="T174" i="2"/>
  <c r="Q174" i="2"/>
  <c r="N174" i="2"/>
  <c r="K174" i="2"/>
  <c r="H174" i="2"/>
  <c r="F174" i="2"/>
  <c r="D174" i="2"/>
  <c r="T173" i="2"/>
  <c r="Q173" i="2"/>
  <c r="N173" i="2"/>
  <c r="K173" i="2"/>
  <c r="H173" i="2"/>
  <c r="F173" i="2"/>
  <c r="D173" i="2"/>
  <c r="U172" i="2"/>
  <c r="T172" i="2"/>
  <c r="R172" i="2"/>
  <c r="Q172" i="2"/>
  <c r="N172" i="2"/>
  <c r="K172" i="2"/>
  <c r="H172" i="2"/>
  <c r="F172" i="2"/>
  <c r="D172" i="2"/>
  <c r="U171" i="2"/>
  <c r="T171" i="2"/>
  <c r="R171" i="2"/>
  <c r="Q171" i="2"/>
  <c r="N171" i="2"/>
  <c r="K171" i="2"/>
  <c r="H171" i="2"/>
  <c r="F171" i="2"/>
  <c r="D171" i="2"/>
  <c r="T170" i="2"/>
  <c r="Q170" i="2"/>
  <c r="N170" i="2"/>
  <c r="K170" i="2"/>
  <c r="H170" i="2"/>
  <c r="F170" i="2"/>
  <c r="D170" i="2"/>
  <c r="T169" i="2"/>
  <c r="Q169" i="2"/>
  <c r="N169" i="2"/>
  <c r="K169" i="2"/>
  <c r="H169" i="2"/>
  <c r="F169" i="2"/>
  <c r="D169" i="2"/>
  <c r="U168" i="2"/>
  <c r="T168" i="2"/>
  <c r="R168" i="2"/>
  <c r="Q168" i="2"/>
  <c r="N168" i="2"/>
  <c r="K168" i="2"/>
  <c r="H168" i="2"/>
  <c r="F168" i="2"/>
  <c r="D168" i="2"/>
  <c r="T167" i="2"/>
  <c r="Q167" i="2"/>
  <c r="N167" i="2"/>
  <c r="K167" i="2"/>
  <c r="H167" i="2"/>
  <c r="F167" i="2"/>
  <c r="D167" i="2"/>
  <c r="U166" i="2"/>
  <c r="T166" i="2"/>
  <c r="R166" i="2"/>
  <c r="Q166" i="2"/>
  <c r="N166" i="2"/>
  <c r="K166" i="2"/>
  <c r="H166" i="2"/>
  <c r="F166" i="2"/>
  <c r="D166" i="2"/>
  <c r="U165" i="2"/>
  <c r="T165" i="2"/>
  <c r="R165" i="2"/>
  <c r="Q165" i="2"/>
  <c r="N165" i="2"/>
  <c r="K165" i="2"/>
  <c r="H165" i="2"/>
  <c r="F165" i="2"/>
  <c r="D165" i="2"/>
  <c r="T164" i="2"/>
  <c r="Q164" i="2"/>
  <c r="N164" i="2"/>
  <c r="K164" i="2"/>
  <c r="H164" i="2"/>
  <c r="F164" i="2"/>
  <c r="D164" i="2"/>
  <c r="U163" i="2"/>
  <c r="T163" i="2"/>
  <c r="R163" i="2"/>
  <c r="Q163" i="2"/>
  <c r="N163" i="2"/>
  <c r="K163" i="2"/>
  <c r="H163" i="2"/>
  <c r="F163" i="2"/>
  <c r="D163" i="2"/>
  <c r="U162" i="2"/>
  <c r="T162" i="2"/>
  <c r="R162" i="2"/>
  <c r="Q162" i="2"/>
  <c r="N162" i="2"/>
  <c r="K162" i="2"/>
  <c r="H162" i="2"/>
  <c r="F162" i="2"/>
  <c r="D162" i="2"/>
  <c r="T161" i="2"/>
  <c r="Q161" i="2"/>
  <c r="N161" i="2"/>
  <c r="K161" i="2"/>
  <c r="H161" i="2"/>
  <c r="F161" i="2"/>
  <c r="D161" i="2"/>
  <c r="T160" i="2"/>
  <c r="Q160" i="2"/>
  <c r="N160" i="2"/>
  <c r="K160" i="2"/>
  <c r="H160" i="2"/>
  <c r="F160" i="2"/>
  <c r="D160" i="2"/>
  <c r="T159" i="2"/>
  <c r="Q159" i="2"/>
  <c r="N159" i="2"/>
  <c r="K159" i="2"/>
  <c r="H159" i="2"/>
  <c r="F159" i="2"/>
  <c r="D159" i="2"/>
  <c r="T158" i="2"/>
  <c r="Q158" i="2"/>
  <c r="N158" i="2"/>
  <c r="K158" i="2"/>
  <c r="H158" i="2"/>
  <c r="F158" i="2"/>
  <c r="D158" i="2"/>
  <c r="T157" i="2"/>
  <c r="Q157" i="2"/>
  <c r="N157" i="2"/>
  <c r="K157" i="2"/>
  <c r="H157" i="2"/>
  <c r="F157" i="2"/>
  <c r="D157" i="2"/>
  <c r="T156" i="2"/>
  <c r="Q156" i="2"/>
  <c r="N156" i="2"/>
  <c r="K156" i="2"/>
  <c r="H156" i="2"/>
  <c r="F156" i="2"/>
  <c r="D156" i="2"/>
  <c r="U155" i="2"/>
  <c r="T155" i="2"/>
  <c r="R155" i="2"/>
  <c r="Q155" i="2"/>
  <c r="N155" i="2"/>
  <c r="K155" i="2"/>
  <c r="H155" i="2"/>
  <c r="F155" i="2"/>
  <c r="D155" i="2"/>
  <c r="U154" i="2"/>
  <c r="T154" i="2"/>
  <c r="R154" i="2"/>
  <c r="Q154" i="2"/>
  <c r="N154" i="2"/>
  <c r="K154" i="2"/>
  <c r="H154" i="2"/>
  <c r="F154" i="2"/>
  <c r="D154" i="2"/>
  <c r="T153" i="2"/>
  <c r="Q153" i="2"/>
  <c r="N153" i="2"/>
  <c r="K153" i="2"/>
  <c r="H153" i="2"/>
  <c r="F153" i="2"/>
  <c r="D153" i="2"/>
  <c r="T152" i="2"/>
  <c r="Q152" i="2"/>
  <c r="N152" i="2"/>
  <c r="K152" i="2"/>
  <c r="H152" i="2"/>
  <c r="F152" i="2"/>
  <c r="D152" i="2"/>
  <c r="T151" i="2"/>
  <c r="Q151" i="2"/>
  <c r="N151" i="2"/>
  <c r="K151" i="2"/>
  <c r="H151" i="2"/>
  <c r="F151" i="2"/>
  <c r="D151" i="2"/>
  <c r="T150" i="2"/>
  <c r="Q150" i="2"/>
  <c r="N150" i="2"/>
  <c r="K150" i="2"/>
  <c r="H150" i="2"/>
  <c r="F150" i="2"/>
  <c r="D150" i="2"/>
  <c r="T149" i="2"/>
  <c r="Q149" i="2"/>
  <c r="N149" i="2"/>
  <c r="K149" i="2"/>
  <c r="H149" i="2"/>
  <c r="F149" i="2"/>
  <c r="D149" i="2"/>
  <c r="T148" i="2"/>
  <c r="Q148" i="2"/>
  <c r="N148" i="2"/>
  <c r="K148" i="2"/>
  <c r="H148" i="2"/>
  <c r="F148" i="2"/>
  <c r="D148" i="2"/>
  <c r="T147" i="2"/>
  <c r="Q147" i="2"/>
  <c r="N147" i="2"/>
  <c r="K147" i="2"/>
  <c r="H147" i="2"/>
  <c r="F147" i="2"/>
  <c r="D147" i="2"/>
  <c r="T146" i="2"/>
  <c r="Q146" i="2"/>
  <c r="N146" i="2"/>
  <c r="K146" i="2"/>
  <c r="H146" i="2"/>
  <c r="F146" i="2"/>
  <c r="D146" i="2"/>
  <c r="U145" i="2"/>
  <c r="T145" i="2"/>
  <c r="R145" i="2"/>
  <c r="Q145" i="2"/>
  <c r="N145" i="2"/>
  <c r="K145" i="2"/>
  <c r="H145" i="2"/>
  <c r="F145" i="2"/>
  <c r="D145" i="2"/>
  <c r="T144" i="2"/>
  <c r="Q144" i="2"/>
  <c r="N144" i="2"/>
  <c r="K144" i="2"/>
  <c r="H144" i="2"/>
  <c r="F144" i="2"/>
  <c r="D144" i="2"/>
  <c r="T143" i="2"/>
  <c r="Q143" i="2"/>
  <c r="N143" i="2"/>
  <c r="K143" i="2"/>
  <c r="H143" i="2"/>
  <c r="F143" i="2"/>
  <c r="D143" i="2"/>
  <c r="T142" i="2"/>
  <c r="Q142" i="2"/>
  <c r="N142" i="2"/>
  <c r="K142" i="2"/>
  <c r="H142" i="2"/>
  <c r="F142" i="2"/>
  <c r="D142" i="2"/>
  <c r="T141" i="2"/>
  <c r="Q141" i="2"/>
  <c r="N141" i="2"/>
  <c r="K141" i="2"/>
  <c r="H141" i="2"/>
  <c r="F141" i="2"/>
  <c r="D141" i="2"/>
  <c r="U140" i="2"/>
  <c r="T140" i="2"/>
  <c r="R140" i="2"/>
  <c r="Q140" i="2"/>
  <c r="N140" i="2"/>
  <c r="K140" i="2"/>
  <c r="H140" i="2"/>
  <c r="F140" i="2"/>
  <c r="D140" i="2"/>
  <c r="U139" i="2"/>
  <c r="T139" i="2"/>
  <c r="R139" i="2"/>
  <c r="Q139" i="2"/>
  <c r="N139" i="2"/>
  <c r="K139" i="2"/>
  <c r="H139" i="2"/>
  <c r="F139" i="2"/>
  <c r="D139" i="2"/>
  <c r="U138" i="2"/>
  <c r="T138" i="2"/>
  <c r="R138" i="2"/>
  <c r="Q138" i="2"/>
  <c r="N138" i="2"/>
  <c r="K138" i="2"/>
  <c r="H138" i="2"/>
  <c r="F138" i="2"/>
  <c r="D138" i="2"/>
  <c r="U137" i="2"/>
  <c r="T137" i="2"/>
  <c r="R137" i="2"/>
  <c r="Q137" i="2"/>
  <c r="N137" i="2"/>
  <c r="K137" i="2"/>
  <c r="H137" i="2"/>
  <c r="F137" i="2"/>
  <c r="D137" i="2"/>
  <c r="U136" i="2"/>
  <c r="T136" i="2"/>
  <c r="Q136" i="2"/>
  <c r="N136" i="2"/>
  <c r="K136" i="2"/>
  <c r="H136" i="2"/>
  <c r="F136" i="2"/>
  <c r="D136" i="2"/>
  <c r="U135" i="2"/>
  <c r="T135" i="2"/>
  <c r="R135" i="2"/>
  <c r="Q135" i="2"/>
  <c r="N135" i="2"/>
  <c r="K135" i="2"/>
  <c r="H135" i="2"/>
  <c r="F135" i="2"/>
  <c r="D135" i="2"/>
  <c r="U134" i="2"/>
  <c r="T134" i="2"/>
  <c r="R134" i="2"/>
  <c r="Q134" i="2"/>
  <c r="N134" i="2"/>
  <c r="K134" i="2"/>
  <c r="H134" i="2"/>
  <c r="F134" i="2"/>
  <c r="D134" i="2"/>
  <c r="U133" i="2"/>
  <c r="T133" i="2"/>
  <c r="R133" i="2"/>
  <c r="Q133" i="2"/>
  <c r="N133" i="2"/>
  <c r="K133" i="2"/>
  <c r="H133" i="2"/>
  <c r="F133" i="2"/>
  <c r="D133" i="2"/>
  <c r="T132" i="2"/>
  <c r="Q132" i="2"/>
  <c r="N132" i="2"/>
  <c r="K132" i="2"/>
  <c r="H132" i="2"/>
  <c r="F132" i="2"/>
  <c r="D132" i="2"/>
  <c r="U131" i="2"/>
  <c r="T131" i="2"/>
  <c r="R131" i="2"/>
  <c r="Q131" i="2"/>
  <c r="N131" i="2"/>
  <c r="K131" i="2"/>
  <c r="H131" i="2"/>
  <c r="F131" i="2"/>
  <c r="D131" i="2"/>
  <c r="U130" i="2"/>
  <c r="T130" i="2"/>
  <c r="R130" i="2"/>
  <c r="Q130" i="2"/>
  <c r="N130" i="2"/>
  <c r="K130" i="2"/>
  <c r="H130" i="2"/>
  <c r="F130" i="2"/>
  <c r="D130" i="2"/>
  <c r="T129" i="2"/>
  <c r="Q129" i="2"/>
  <c r="N129" i="2"/>
  <c r="K129" i="2"/>
  <c r="H129" i="2"/>
  <c r="F129" i="2"/>
  <c r="D129" i="2"/>
  <c r="U128" i="2"/>
  <c r="T128" i="2"/>
  <c r="R128" i="2"/>
  <c r="Q128" i="2"/>
  <c r="N128" i="2"/>
  <c r="K128" i="2"/>
  <c r="H128" i="2"/>
  <c r="F128" i="2"/>
  <c r="D128" i="2"/>
  <c r="T127" i="2"/>
  <c r="Q127" i="2"/>
  <c r="N127" i="2"/>
  <c r="K127" i="2"/>
  <c r="H127" i="2"/>
  <c r="F127" i="2"/>
  <c r="D127" i="2"/>
  <c r="T126" i="2"/>
  <c r="Q126" i="2"/>
  <c r="N126" i="2"/>
  <c r="K126" i="2"/>
  <c r="H126" i="2"/>
  <c r="F126" i="2"/>
  <c r="D126" i="2"/>
  <c r="U125" i="2"/>
  <c r="T125" i="2"/>
  <c r="R125" i="2"/>
  <c r="Q125" i="2"/>
  <c r="N125" i="2"/>
  <c r="K125" i="2"/>
  <c r="H125" i="2"/>
  <c r="F125" i="2"/>
  <c r="D125" i="2"/>
  <c r="T124" i="2"/>
  <c r="Q124" i="2"/>
  <c r="N124" i="2"/>
  <c r="K124" i="2"/>
  <c r="H124" i="2"/>
  <c r="F124" i="2"/>
  <c r="D124" i="2"/>
  <c r="T123" i="2"/>
  <c r="Q123" i="2"/>
  <c r="N123" i="2"/>
  <c r="K123" i="2"/>
  <c r="H123" i="2"/>
  <c r="F123" i="2"/>
  <c r="D123" i="2"/>
  <c r="T122" i="2"/>
  <c r="Q122" i="2"/>
  <c r="N122" i="2"/>
  <c r="K122" i="2"/>
  <c r="H122" i="2"/>
  <c r="F122" i="2"/>
  <c r="D122" i="2"/>
  <c r="T121" i="2"/>
  <c r="Q121" i="2"/>
  <c r="N121" i="2"/>
  <c r="K121" i="2"/>
  <c r="H121" i="2"/>
  <c r="F121" i="2"/>
  <c r="D121" i="2"/>
  <c r="T120" i="2"/>
  <c r="Q120" i="2"/>
  <c r="N120" i="2"/>
  <c r="K120" i="2"/>
  <c r="H120" i="2"/>
  <c r="F120" i="2"/>
  <c r="D120" i="2"/>
  <c r="T119" i="2"/>
  <c r="Q119" i="2"/>
  <c r="N119" i="2"/>
  <c r="K119" i="2"/>
  <c r="H119" i="2"/>
  <c r="F119" i="2"/>
  <c r="D119" i="2"/>
  <c r="U118" i="2"/>
  <c r="T118" i="2"/>
  <c r="R118" i="2"/>
  <c r="Q118" i="2"/>
  <c r="N118" i="2"/>
  <c r="K118" i="2"/>
  <c r="H118" i="2"/>
  <c r="F118" i="2"/>
  <c r="D118" i="2"/>
  <c r="T117" i="2"/>
  <c r="Q117" i="2"/>
  <c r="N117" i="2"/>
  <c r="K117" i="2"/>
  <c r="H117" i="2"/>
  <c r="F117" i="2"/>
  <c r="D117" i="2"/>
  <c r="T116" i="2"/>
  <c r="Q116" i="2"/>
  <c r="N116" i="2"/>
  <c r="K116" i="2"/>
  <c r="H116" i="2"/>
  <c r="F116" i="2"/>
  <c r="D116" i="2"/>
  <c r="T115" i="2"/>
  <c r="Q115" i="2"/>
  <c r="N115" i="2"/>
  <c r="K115" i="2"/>
  <c r="H115" i="2"/>
  <c r="F115" i="2"/>
  <c r="D115" i="2"/>
  <c r="T114" i="2"/>
  <c r="Q114" i="2"/>
  <c r="N114" i="2"/>
  <c r="K114" i="2"/>
  <c r="H114" i="2"/>
  <c r="F114" i="2"/>
  <c r="D114" i="2"/>
  <c r="U113" i="2"/>
  <c r="T113" i="2"/>
  <c r="R113" i="2"/>
  <c r="Q113" i="2"/>
  <c r="N113" i="2"/>
  <c r="K113" i="2"/>
  <c r="H113" i="2"/>
  <c r="F113" i="2"/>
  <c r="D113" i="2"/>
  <c r="T112" i="2"/>
  <c r="Q112" i="2"/>
  <c r="N112" i="2"/>
  <c r="K112" i="2"/>
  <c r="H112" i="2"/>
  <c r="F112" i="2"/>
  <c r="D112" i="2"/>
  <c r="T111" i="2"/>
  <c r="Q111" i="2"/>
  <c r="N111" i="2"/>
  <c r="K111" i="2"/>
  <c r="H111" i="2"/>
  <c r="F111" i="2"/>
  <c r="D111" i="2"/>
  <c r="U110" i="2"/>
  <c r="T110" i="2"/>
  <c r="R110" i="2"/>
  <c r="Q110" i="2"/>
  <c r="N110" i="2"/>
  <c r="K110" i="2"/>
  <c r="H110" i="2"/>
  <c r="F110" i="2"/>
  <c r="D110" i="2"/>
  <c r="U109" i="2"/>
  <c r="T109" i="2"/>
  <c r="R109" i="2"/>
  <c r="Q109" i="2"/>
  <c r="N109" i="2"/>
  <c r="K109" i="2"/>
  <c r="H109" i="2"/>
  <c r="F109" i="2"/>
  <c r="D109" i="2"/>
  <c r="T108" i="2"/>
  <c r="Q108" i="2"/>
  <c r="N108" i="2"/>
  <c r="K108" i="2"/>
  <c r="H108" i="2"/>
  <c r="F108" i="2"/>
  <c r="D108" i="2"/>
  <c r="U107" i="2"/>
  <c r="T107" i="2"/>
  <c r="R107" i="2"/>
  <c r="Q107" i="2"/>
  <c r="N107" i="2"/>
  <c r="K107" i="2"/>
  <c r="H107" i="2"/>
  <c r="F107" i="2"/>
  <c r="D107" i="2"/>
  <c r="T106" i="2"/>
  <c r="Q106" i="2"/>
  <c r="N106" i="2"/>
  <c r="K106" i="2"/>
  <c r="H106" i="2"/>
  <c r="F106" i="2"/>
  <c r="D106" i="2"/>
  <c r="U105" i="2"/>
  <c r="T105" i="2"/>
  <c r="R105" i="2"/>
  <c r="Q105" i="2"/>
  <c r="N105" i="2"/>
  <c r="K105" i="2"/>
  <c r="H105" i="2"/>
  <c r="F105" i="2"/>
  <c r="D105" i="2"/>
  <c r="T104" i="2"/>
  <c r="Q104" i="2"/>
  <c r="N104" i="2"/>
  <c r="K104" i="2"/>
  <c r="H104" i="2"/>
  <c r="F104" i="2"/>
  <c r="D104" i="2"/>
  <c r="T103" i="2"/>
  <c r="Q103" i="2"/>
  <c r="N103" i="2"/>
  <c r="K103" i="2"/>
  <c r="H103" i="2"/>
  <c r="F103" i="2"/>
  <c r="D103" i="2"/>
  <c r="T102" i="2"/>
  <c r="Q102" i="2"/>
  <c r="N102" i="2"/>
  <c r="K102" i="2"/>
  <c r="H102" i="2"/>
  <c r="F102" i="2"/>
  <c r="D102" i="2"/>
  <c r="T101" i="2"/>
  <c r="Q101" i="2"/>
  <c r="N101" i="2"/>
  <c r="K101" i="2"/>
  <c r="H101" i="2"/>
  <c r="F101" i="2"/>
  <c r="D101" i="2"/>
  <c r="T100" i="2"/>
  <c r="Q100" i="2"/>
  <c r="N100" i="2"/>
  <c r="K100" i="2"/>
  <c r="H100" i="2"/>
  <c r="F100" i="2"/>
  <c r="D100" i="2"/>
  <c r="T99" i="2"/>
  <c r="Q99" i="2"/>
  <c r="N99" i="2"/>
  <c r="K99" i="2"/>
  <c r="H99" i="2"/>
  <c r="F99" i="2"/>
  <c r="D99" i="2"/>
  <c r="U98" i="2"/>
  <c r="T98" i="2"/>
  <c r="R98" i="2"/>
  <c r="Q98" i="2"/>
  <c r="N98" i="2"/>
  <c r="K98" i="2"/>
  <c r="H98" i="2"/>
  <c r="F98" i="2"/>
  <c r="D98" i="2"/>
  <c r="T97" i="2"/>
  <c r="Q97" i="2"/>
  <c r="N97" i="2"/>
  <c r="K97" i="2"/>
  <c r="H97" i="2"/>
  <c r="F97" i="2"/>
  <c r="D97" i="2"/>
  <c r="U96" i="2"/>
  <c r="T96" i="2"/>
  <c r="R96" i="2"/>
  <c r="Q96" i="2"/>
  <c r="N96" i="2"/>
  <c r="K96" i="2"/>
  <c r="H96" i="2"/>
  <c r="F96" i="2"/>
  <c r="D96" i="2"/>
  <c r="U95" i="2"/>
  <c r="T95" i="2"/>
  <c r="R95" i="2"/>
  <c r="Q95" i="2"/>
  <c r="N95" i="2"/>
  <c r="K95" i="2"/>
  <c r="H95" i="2"/>
  <c r="F95" i="2"/>
  <c r="D95" i="2"/>
  <c r="T94" i="2"/>
  <c r="Q94" i="2"/>
  <c r="N94" i="2"/>
  <c r="K94" i="2"/>
  <c r="H94" i="2"/>
  <c r="F94" i="2"/>
  <c r="D94" i="2"/>
  <c r="T93" i="2"/>
  <c r="Q93" i="2"/>
  <c r="N93" i="2"/>
  <c r="K93" i="2"/>
  <c r="H93" i="2"/>
  <c r="F93" i="2"/>
  <c r="D93" i="2"/>
  <c r="T92" i="2"/>
  <c r="Q92" i="2"/>
  <c r="N92" i="2"/>
  <c r="K92" i="2"/>
  <c r="H92" i="2"/>
  <c r="F92" i="2"/>
  <c r="D92" i="2"/>
  <c r="T91" i="2"/>
  <c r="Q91" i="2"/>
  <c r="N91" i="2"/>
  <c r="K91" i="2"/>
  <c r="H91" i="2"/>
  <c r="F91" i="2"/>
  <c r="D91" i="2"/>
  <c r="T90" i="2"/>
  <c r="Q90" i="2"/>
  <c r="N90" i="2"/>
  <c r="K90" i="2"/>
  <c r="H90" i="2"/>
  <c r="F90" i="2"/>
  <c r="D90" i="2"/>
  <c r="T89" i="2"/>
  <c r="Q89" i="2"/>
  <c r="N89" i="2"/>
  <c r="K89" i="2"/>
  <c r="H89" i="2"/>
  <c r="F89" i="2"/>
  <c r="D89" i="2"/>
  <c r="U88" i="2"/>
  <c r="T88" i="2"/>
  <c r="R88" i="2"/>
  <c r="Q88" i="2"/>
  <c r="N88" i="2"/>
  <c r="K88" i="2"/>
  <c r="H88" i="2"/>
  <c r="F88" i="2"/>
  <c r="D88" i="2"/>
  <c r="T87" i="2"/>
  <c r="Q87" i="2"/>
  <c r="N87" i="2"/>
  <c r="K87" i="2"/>
  <c r="H87" i="2"/>
  <c r="F87" i="2"/>
  <c r="D87" i="2"/>
  <c r="T86" i="2"/>
  <c r="Q86" i="2"/>
  <c r="N86" i="2"/>
  <c r="K86" i="2"/>
  <c r="H86" i="2"/>
  <c r="F86" i="2"/>
  <c r="D86" i="2"/>
  <c r="T85" i="2"/>
  <c r="Q85" i="2"/>
  <c r="N85" i="2"/>
  <c r="K85" i="2"/>
  <c r="H85" i="2"/>
  <c r="F85" i="2"/>
  <c r="D85" i="2"/>
  <c r="U84" i="2"/>
  <c r="T84" i="2"/>
  <c r="R84" i="2"/>
  <c r="Q84" i="2"/>
  <c r="N84" i="2"/>
  <c r="K84" i="2"/>
  <c r="H84" i="2"/>
  <c r="F84" i="2"/>
  <c r="D84" i="2"/>
  <c r="T83" i="2"/>
  <c r="Q83" i="2"/>
  <c r="N83" i="2"/>
  <c r="K83" i="2"/>
  <c r="H83" i="2"/>
  <c r="F83" i="2"/>
  <c r="D83" i="2"/>
  <c r="T82" i="2"/>
  <c r="Q82" i="2"/>
  <c r="N82" i="2"/>
  <c r="K82" i="2"/>
  <c r="H82" i="2"/>
  <c r="F82" i="2"/>
  <c r="D82" i="2"/>
  <c r="T81" i="2"/>
  <c r="Q81" i="2"/>
  <c r="N81" i="2"/>
  <c r="K81" i="2"/>
  <c r="H81" i="2"/>
  <c r="F81" i="2"/>
  <c r="D81" i="2"/>
  <c r="U80" i="2"/>
  <c r="T80" i="2"/>
  <c r="R80" i="2"/>
  <c r="Q80" i="2"/>
  <c r="N80" i="2"/>
  <c r="K80" i="2"/>
  <c r="H80" i="2"/>
  <c r="F80" i="2"/>
  <c r="D80" i="2"/>
  <c r="T79" i="2"/>
  <c r="Q79" i="2"/>
  <c r="N79" i="2"/>
  <c r="K79" i="2"/>
  <c r="H79" i="2"/>
  <c r="F79" i="2"/>
  <c r="D79" i="2"/>
  <c r="T78" i="2"/>
  <c r="Q78" i="2"/>
  <c r="N78" i="2"/>
  <c r="K78" i="2"/>
  <c r="H78" i="2"/>
  <c r="F78" i="2"/>
  <c r="D78" i="2"/>
  <c r="T77" i="2"/>
  <c r="Q77" i="2"/>
  <c r="N77" i="2"/>
  <c r="K77" i="2"/>
  <c r="H77" i="2"/>
  <c r="F77" i="2"/>
  <c r="D77" i="2"/>
  <c r="T76" i="2"/>
  <c r="Q76" i="2"/>
  <c r="N76" i="2"/>
  <c r="K76" i="2"/>
  <c r="H76" i="2"/>
  <c r="F76" i="2"/>
  <c r="D76" i="2"/>
  <c r="T75" i="2"/>
  <c r="Q75" i="2"/>
  <c r="N75" i="2"/>
  <c r="K75" i="2"/>
  <c r="H75" i="2"/>
  <c r="F75" i="2"/>
  <c r="D75" i="2"/>
  <c r="T74" i="2"/>
  <c r="Q74" i="2"/>
  <c r="N74" i="2"/>
  <c r="K74" i="2"/>
  <c r="H74" i="2"/>
  <c r="F74" i="2"/>
  <c r="D74" i="2"/>
  <c r="T73" i="2"/>
  <c r="Q73" i="2"/>
  <c r="N73" i="2"/>
  <c r="K73" i="2"/>
  <c r="H73" i="2"/>
  <c r="F73" i="2"/>
  <c r="D73" i="2"/>
  <c r="U72" i="2"/>
  <c r="T72" i="2"/>
  <c r="R72" i="2"/>
  <c r="Q72" i="2"/>
  <c r="N72" i="2"/>
  <c r="K72" i="2"/>
  <c r="H72" i="2"/>
  <c r="F72" i="2"/>
  <c r="D72" i="2"/>
  <c r="T71" i="2"/>
  <c r="Q71" i="2"/>
  <c r="N71" i="2"/>
  <c r="K71" i="2"/>
  <c r="H71" i="2"/>
  <c r="F71" i="2"/>
  <c r="D71" i="2"/>
  <c r="U70" i="2"/>
  <c r="T70" i="2"/>
  <c r="R70" i="2"/>
  <c r="Q70" i="2"/>
  <c r="N70" i="2"/>
  <c r="K70" i="2"/>
  <c r="H70" i="2"/>
  <c r="F70" i="2"/>
  <c r="D70" i="2"/>
  <c r="U69" i="2"/>
  <c r="T69" i="2"/>
  <c r="R69" i="2"/>
  <c r="Q69" i="2"/>
  <c r="N69" i="2"/>
  <c r="K69" i="2"/>
  <c r="H69" i="2"/>
  <c r="F69" i="2"/>
  <c r="D69" i="2"/>
  <c r="T68" i="2"/>
  <c r="Q68" i="2"/>
  <c r="N68" i="2"/>
  <c r="K68" i="2"/>
  <c r="H68" i="2"/>
  <c r="F68" i="2"/>
  <c r="D68" i="2"/>
  <c r="T67" i="2"/>
  <c r="Q67" i="2"/>
  <c r="N67" i="2"/>
  <c r="K67" i="2"/>
  <c r="H67" i="2"/>
  <c r="F67" i="2"/>
  <c r="D67" i="2"/>
  <c r="T66" i="2"/>
  <c r="Q66" i="2"/>
  <c r="N66" i="2"/>
  <c r="K66" i="2"/>
  <c r="H66" i="2"/>
  <c r="F66" i="2"/>
  <c r="D66" i="2"/>
  <c r="T65" i="2"/>
  <c r="Q65" i="2"/>
  <c r="N65" i="2"/>
  <c r="K65" i="2"/>
  <c r="H65" i="2"/>
  <c r="F65" i="2"/>
  <c r="D65" i="2"/>
  <c r="U64" i="2"/>
  <c r="T64" i="2"/>
  <c r="Q64" i="2"/>
  <c r="N64" i="2"/>
  <c r="K64" i="2"/>
  <c r="H64" i="2"/>
  <c r="F64" i="2"/>
  <c r="D64" i="2"/>
  <c r="T63" i="2"/>
  <c r="Q63" i="2"/>
  <c r="N63" i="2"/>
  <c r="K63" i="2"/>
  <c r="H63" i="2"/>
  <c r="F63" i="2"/>
  <c r="D63" i="2"/>
  <c r="T62" i="2"/>
  <c r="Q62" i="2"/>
  <c r="N62" i="2"/>
  <c r="K62" i="2"/>
  <c r="H62" i="2"/>
  <c r="F62" i="2"/>
  <c r="D62" i="2"/>
  <c r="T61" i="2"/>
  <c r="Q61" i="2"/>
  <c r="N61" i="2"/>
  <c r="K61" i="2"/>
  <c r="H61" i="2"/>
  <c r="F61" i="2"/>
  <c r="D61" i="2"/>
  <c r="T60" i="2"/>
  <c r="Q60" i="2"/>
  <c r="N60" i="2"/>
  <c r="K60" i="2"/>
  <c r="H60" i="2"/>
  <c r="F60" i="2"/>
  <c r="D60" i="2"/>
  <c r="U59" i="2"/>
  <c r="T59" i="2"/>
  <c r="R59" i="2"/>
  <c r="Q59" i="2"/>
  <c r="N59" i="2"/>
  <c r="K59" i="2"/>
  <c r="H59" i="2"/>
  <c r="F59" i="2"/>
  <c r="D59" i="2"/>
  <c r="U58" i="2"/>
  <c r="T58" i="2"/>
  <c r="R58" i="2"/>
  <c r="Q58" i="2"/>
  <c r="N58" i="2"/>
  <c r="K58" i="2"/>
  <c r="H58" i="2"/>
  <c r="F58" i="2"/>
  <c r="D58" i="2"/>
  <c r="U57" i="2"/>
  <c r="T57" i="2"/>
  <c r="Q57" i="2"/>
  <c r="N57" i="2"/>
  <c r="K57" i="2"/>
  <c r="H57" i="2"/>
  <c r="F57" i="2"/>
  <c r="D57" i="2"/>
  <c r="T56" i="2"/>
  <c r="Q56" i="2"/>
  <c r="N56" i="2"/>
  <c r="K56" i="2"/>
  <c r="H56" i="2"/>
  <c r="F56" i="2"/>
  <c r="D56" i="2"/>
  <c r="T55" i="2"/>
  <c r="Q55" i="2"/>
  <c r="N55" i="2"/>
  <c r="K55" i="2"/>
  <c r="H55" i="2"/>
  <c r="F55" i="2"/>
  <c r="D55" i="2"/>
  <c r="T54" i="2"/>
  <c r="Q54" i="2"/>
  <c r="N54" i="2"/>
  <c r="K54" i="2"/>
  <c r="H54" i="2"/>
  <c r="F54" i="2"/>
  <c r="D54" i="2"/>
  <c r="T53" i="2"/>
  <c r="Q53" i="2"/>
  <c r="N53" i="2"/>
  <c r="K53" i="2"/>
  <c r="H53" i="2"/>
  <c r="F53" i="2"/>
  <c r="D53" i="2"/>
  <c r="T52" i="2"/>
  <c r="Q52" i="2"/>
  <c r="N52" i="2"/>
  <c r="K52" i="2"/>
  <c r="H52" i="2"/>
  <c r="F52" i="2"/>
  <c r="D52" i="2"/>
  <c r="T51" i="2"/>
  <c r="Q51" i="2"/>
  <c r="N51" i="2"/>
  <c r="K51" i="2"/>
  <c r="H51" i="2"/>
  <c r="F51" i="2"/>
  <c r="D51" i="2"/>
  <c r="T50" i="2"/>
  <c r="Q50" i="2"/>
  <c r="N50" i="2"/>
  <c r="K50" i="2"/>
  <c r="H50" i="2"/>
  <c r="F50" i="2"/>
  <c r="D50" i="2"/>
  <c r="T49" i="2"/>
  <c r="Q49" i="2"/>
  <c r="N49" i="2"/>
  <c r="K49" i="2"/>
  <c r="H49" i="2"/>
  <c r="F49" i="2"/>
  <c r="D49" i="2"/>
  <c r="T48" i="2"/>
  <c r="Q48" i="2"/>
  <c r="N48" i="2"/>
  <c r="K48" i="2"/>
  <c r="H48" i="2"/>
  <c r="F48" i="2"/>
  <c r="D48" i="2"/>
  <c r="T47" i="2"/>
  <c r="Q47" i="2"/>
  <c r="N47" i="2"/>
  <c r="K47" i="2"/>
  <c r="H47" i="2"/>
  <c r="F47" i="2"/>
  <c r="D47" i="2"/>
  <c r="T46" i="2"/>
  <c r="Q46" i="2"/>
  <c r="N46" i="2"/>
  <c r="K46" i="2"/>
  <c r="H46" i="2"/>
  <c r="F46" i="2"/>
  <c r="D46" i="2"/>
  <c r="U45" i="2"/>
  <c r="T45" i="2"/>
  <c r="R45" i="2"/>
  <c r="Q45" i="2"/>
  <c r="N45" i="2"/>
  <c r="K45" i="2"/>
  <c r="H45" i="2"/>
  <c r="F45" i="2"/>
  <c r="D45" i="2"/>
  <c r="T44" i="2"/>
  <c r="Q44" i="2"/>
  <c r="N44" i="2"/>
  <c r="K44" i="2"/>
  <c r="H44" i="2"/>
  <c r="F44" i="2"/>
  <c r="D44" i="2"/>
  <c r="T43" i="2"/>
  <c r="Q43" i="2"/>
  <c r="N43" i="2"/>
  <c r="K43" i="2"/>
  <c r="H43" i="2"/>
  <c r="F43" i="2"/>
  <c r="D43" i="2"/>
  <c r="T42" i="2"/>
  <c r="Q42" i="2"/>
  <c r="N42" i="2"/>
  <c r="K42" i="2"/>
  <c r="H42" i="2"/>
  <c r="F42" i="2"/>
  <c r="D42" i="2"/>
  <c r="T41" i="2"/>
  <c r="Q41" i="2"/>
  <c r="N41" i="2"/>
  <c r="K41" i="2"/>
  <c r="H41" i="2"/>
  <c r="F41" i="2"/>
  <c r="D41" i="2"/>
  <c r="T40" i="2"/>
  <c r="Q40" i="2"/>
  <c r="N40" i="2"/>
  <c r="K40" i="2"/>
  <c r="H40" i="2"/>
  <c r="F40" i="2"/>
  <c r="D40" i="2"/>
  <c r="T39" i="2"/>
  <c r="Q39" i="2"/>
  <c r="N39" i="2"/>
  <c r="K39" i="2"/>
  <c r="H39" i="2"/>
  <c r="F39" i="2"/>
  <c r="D39" i="2"/>
  <c r="T38" i="2"/>
  <c r="Q38" i="2"/>
  <c r="N38" i="2"/>
  <c r="K38" i="2"/>
  <c r="H38" i="2"/>
  <c r="F38" i="2"/>
  <c r="D38" i="2"/>
  <c r="T37" i="2"/>
  <c r="Q37" i="2"/>
  <c r="N37" i="2"/>
  <c r="K37" i="2"/>
  <c r="H37" i="2"/>
  <c r="F37" i="2"/>
  <c r="D37" i="2"/>
  <c r="U36" i="2"/>
  <c r="T36" i="2"/>
  <c r="Q36" i="2"/>
  <c r="N36" i="2"/>
  <c r="K36" i="2"/>
  <c r="H36" i="2"/>
  <c r="F36" i="2"/>
  <c r="D36" i="2"/>
  <c r="T35" i="2"/>
  <c r="Q35" i="2"/>
  <c r="N35" i="2"/>
  <c r="K35" i="2"/>
  <c r="H35" i="2"/>
  <c r="F35" i="2"/>
  <c r="D35" i="2"/>
  <c r="U34" i="2"/>
  <c r="T34" i="2"/>
  <c r="R34" i="2"/>
  <c r="Q34" i="2"/>
  <c r="N34" i="2"/>
  <c r="K34" i="2"/>
  <c r="H34" i="2"/>
  <c r="F34" i="2"/>
  <c r="D34" i="2"/>
  <c r="T33" i="2"/>
  <c r="Q33" i="2"/>
  <c r="N33" i="2"/>
  <c r="K33" i="2"/>
  <c r="H33" i="2"/>
  <c r="F33" i="2"/>
  <c r="D33" i="2"/>
  <c r="T32" i="2"/>
  <c r="Q32" i="2"/>
  <c r="N32" i="2"/>
  <c r="K32" i="2"/>
  <c r="H32" i="2"/>
  <c r="F32" i="2"/>
  <c r="D32" i="2"/>
  <c r="T31" i="2"/>
  <c r="Q31" i="2"/>
  <c r="N31" i="2"/>
  <c r="K31" i="2"/>
  <c r="H31" i="2"/>
  <c r="F31" i="2"/>
  <c r="D31" i="2"/>
  <c r="T30" i="2"/>
  <c r="Q30" i="2"/>
  <c r="N30" i="2"/>
  <c r="K30" i="2"/>
  <c r="H30" i="2"/>
  <c r="F30" i="2"/>
  <c r="D30" i="2"/>
  <c r="T29" i="2"/>
  <c r="Q29" i="2"/>
  <c r="N29" i="2"/>
  <c r="K29" i="2"/>
  <c r="H29" i="2"/>
  <c r="F29" i="2"/>
  <c r="D29" i="2"/>
  <c r="T28" i="2"/>
  <c r="Q28" i="2"/>
  <c r="N28" i="2"/>
  <c r="K28" i="2"/>
  <c r="H28" i="2"/>
  <c r="F28" i="2"/>
  <c r="D28" i="2"/>
  <c r="T27" i="2"/>
  <c r="Q27" i="2"/>
  <c r="N27" i="2"/>
  <c r="K27" i="2"/>
  <c r="H27" i="2"/>
  <c r="F27" i="2"/>
  <c r="D27" i="2"/>
  <c r="T26" i="2"/>
  <c r="Q26" i="2"/>
  <c r="N26" i="2"/>
  <c r="K26" i="2"/>
  <c r="H26" i="2"/>
  <c r="F26" i="2"/>
  <c r="D26" i="2"/>
  <c r="T25" i="2"/>
  <c r="Q25" i="2"/>
  <c r="N25" i="2"/>
  <c r="K25" i="2"/>
  <c r="H25" i="2"/>
  <c r="F25" i="2"/>
  <c r="D25" i="2"/>
  <c r="T24" i="2"/>
  <c r="Q24" i="2"/>
  <c r="N24" i="2"/>
  <c r="K24" i="2"/>
  <c r="H24" i="2"/>
  <c r="F24" i="2"/>
  <c r="D24" i="2"/>
  <c r="T23" i="2"/>
  <c r="Q23" i="2"/>
  <c r="N23" i="2"/>
  <c r="K23" i="2"/>
  <c r="H23" i="2"/>
  <c r="F23" i="2"/>
  <c r="D23" i="2"/>
  <c r="T22" i="2"/>
  <c r="Q22" i="2"/>
  <c r="N22" i="2"/>
  <c r="K22" i="2"/>
  <c r="H22" i="2"/>
  <c r="F22" i="2"/>
  <c r="D22" i="2"/>
  <c r="T21" i="2"/>
  <c r="Q21" i="2"/>
  <c r="N21" i="2"/>
  <c r="K21" i="2"/>
  <c r="H21" i="2"/>
  <c r="F21" i="2"/>
  <c r="D21" i="2"/>
  <c r="T20" i="2"/>
  <c r="Q20" i="2"/>
  <c r="N20" i="2"/>
  <c r="K20" i="2"/>
  <c r="H20" i="2"/>
  <c r="F20" i="2"/>
  <c r="D20" i="2"/>
  <c r="U19" i="2"/>
  <c r="T19" i="2"/>
  <c r="R19" i="2"/>
  <c r="Q19" i="2"/>
  <c r="N19" i="2"/>
  <c r="K19" i="2"/>
  <c r="H19" i="2"/>
  <c r="F19" i="2"/>
  <c r="D19" i="2"/>
  <c r="T18" i="2"/>
  <c r="Q18" i="2"/>
  <c r="N18" i="2"/>
  <c r="K18" i="2"/>
  <c r="H18" i="2"/>
  <c r="F18" i="2"/>
  <c r="D18" i="2"/>
  <c r="T17" i="2"/>
  <c r="Q17" i="2"/>
  <c r="N17" i="2"/>
  <c r="K17" i="2"/>
  <c r="H17" i="2"/>
  <c r="F17" i="2"/>
  <c r="D17" i="2"/>
  <c r="T16" i="2"/>
  <c r="Q16" i="2"/>
  <c r="N16" i="2"/>
  <c r="O6" i="2" s="1"/>
  <c r="K16" i="2"/>
  <c r="H16" i="2"/>
  <c r="F16" i="2"/>
  <c r="D16" i="2"/>
  <c r="V5" i="2"/>
  <c r="R10" i="2" l="1"/>
  <c r="L6" i="2"/>
  <c r="U10" i="2"/>
  <c r="U65" i="2" s="1"/>
  <c r="I6" i="2"/>
  <c r="I122" i="2" s="1"/>
  <c r="O7" i="2"/>
  <c r="O38" i="2"/>
  <c r="O56" i="2"/>
  <c r="O44" i="2"/>
  <c r="O46" i="2"/>
  <c r="O54" i="2"/>
  <c r="O32" i="2"/>
  <c r="O24" i="2"/>
  <c r="O66" i="2"/>
  <c r="O28" i="2"/>
  <c r="O58" i="2"/>
  <c r="O22" i="2"/>
  <c r="O30" i="2"/>
  <c r="O64" i="2"/>
  <c r="O48" i="2"/>
  <c r="I40" i="2"/>
  <c r="O42" i="2"/>
  <c r="O52" i="2"/>
  <c r="O40" i="2"/>
  <c r="O50" i="2"/>
  <c r="O62" i="2"/>
  <c r="O20" i="2"/>
  <c r="I7" i="2"/>
  <c r="O18" i="2"/>
  <c r="L7" i="2"/>
  <c r="L67" i="2" s="1"/>
  <c r="O16" i="2"/>
  <c r="O26" i="2"/>
  <c r="O34" i="2"/>
  <c r="O36" i="2"/>
  <c r="O60" i="2"/>
  <c r="I167" i="2"/>
  <c r="I125" i="2"/>
  <c r="I142" i="2"/>
  <c r="O191" i="2"/>
  <c r="O189" i="2"/>
  <c r="O187" i="2"/>
  <c r="O185" i="2"/>
  <c r="O183" i="2"/>
  <c r="O181" i="2"/>
  <c r="O179" i="2"/>
  <c r="O177" i="2"/>
  <c r="O175" i="2"/>
  <c r="O173" i="2"/>
  <c r="O171" i="2"/>
  <c r="O169" i="2"/>
  <c r="O167" i="2"/>
  <c r="O165" i="2"/>
  <c r="O163" i="2"/>
  <c r="O161" i="2"/>
  <c r="O159" i="2"/>
  <c r="O157" i="2"/>
  <c r="O155" i="2"/>
  <c r="O127" i="2"/>
  <c r="O125" i="2"/>
  <c r="O123" i="2"/>
  <c r="O196" i="2"/>
  <c r="O194" i="2"/>
  <c r="O152" i="2"/>
  <c r="O150" i="2"/>
  <c r="O148" i="2"/>
  <c r="O146" i="2"/>
  <c r="O144" i="2"/>
  <c r="O142" i="2"/>
  <c r="O140" i="2"/>
  <c r="O138" i="2"/>
  <c r="O136" i="2"/>
  <c r="O134" i="2"/>
  <c r="O132" i="2"/>
  <c r="O130" i="2"/>
  <c r="O128" i="2"/>
  <c r="O122" i="2"/>
  <c r="O120" i="2"/>
  <c r="O118" i="2"/>
  <c r="O116" i="2"/>
  <c r="O114" i="2"/>
  <c r="O112" i="2"/>
  <c r="O110" i="2"/>
  <c r="O108" i="2"/>
  <c r="O106" i="2"/>
  <c r="O104" i="2"/>
  <c r="O102" i="2"/>
  <c r="O100" i="2"/>
  <c r="O98" i="2"/>
  <c r="O96" i="2"/>
  <c r="O94" i="2"/>
  <c r="O92" i="2"/>
  <c r="O90" i="2"/>
  <c r="O88" i="2"/>
  <c r="O86" i="2"/>
  <c r="O84" i="2"/>
  <c r="O82" i="2"/>
  <c r="O80" i="2"/>
  <c r="O78" i="2"/>
  <c r="O76" i="2"/>
  <c r="O74" i="2"/>
  <c r="O72" i="2"/>
  <c r="O70" i="2"/>
  <c r="O68" i="2"/>
  <c r="R193" i="2"/>
  <c r="R189" i="2"/>
  <c r="R185" i="2"/>
  <c r="R183" i="2"/>
  <c r="R181" i="2"/>
  <c r="R179" i="2"/>
  <c r="R175" i="2"/>
  <c r="R173" i="2"/>
  <c r="R169" i="2"/>
  <c r="R167" i="2"/>
  <c r="R161" i="2"/>
  <c r="R159" i="2"/>
  <c r="R157" i="2"/>
  <c r="R153" i="2"/>
  <c r="R151" i="2"/>
  <c r="R149" i="2"/>
  <c r="R147" i="2"/>
  <c r="R143" i="2"/>
  <c r="R141" i="2"/>
  <c r="R129" i="2"/>
  <c r="R127" i="2"/>
  <c r="R123" i="2"/>
  <c r="R121" i="2"/>
  <c r="R119" i="2"/>
  <c r="R117" i="2"/>
  <c r="R115" i="2"/>
  <c r="R111" i="2"/>
  <c r="R192" i="2"/>
  <c r="R186" i="2"/>
  <c r="R184" i="2"/>
  <c r="R182" i="2"/>
  <c r="R180" i="2"/>
  <c r="R178" i="2"/>
  <c r="R176" i="2"/>
  <c r="R174" i="2"/>
  <c r="R170" i="2"/>
  <c r="R164" i="2"/>
  <c r="R160" i="2"/>
  <c r="R158" i="2"/>
  <c r="R156" i="2"/>
  <c r="R152" i="2"/>
  <c r="R150" i="2"/>
  <c r="R148" i="2"/>
  <c r="R146" i="2"/>
  <c r="R144" i="2"/>
  <c r="R142" i="2"/>
  <c r="R136" i="2"/>
  <c r="R132" i="2"/>
  <c r="R126" i="2"/>
  <c r="R124" i="2"/>
  <c r="R122" i="2"/>
  <c r="R120" i="2"/>
  <c r="R116" i="2"/>
  <c r="R114" i="2"/>
  <c r="R112" i="2"/>
  <c r="R108" i="2"/>
  <c r="R106" i="2"/>
  <c r="R104" i="2"/>
  <c r="R102" i="2"/>
  <c r="R100" i="2"/>
  <c r="R94" i="2"/>
  <c r="R92" i="2"/>
  <c r="R90" i="2"/>
  <c r="R86" i="2"/>
  <c r="R82" i="2"/>
  <c r="R78" i="2"/>
  <c r="R76" i="2"/>
  <c r="R74" i="2"/>
  <c r="R68" i="2"/>
  <c r="R103" i="2"/>
  <c r="R101" i="2"/>
  <c r="R99" i="2"/>
  <c r="R97" i="2"/>
  <c r="R93" i="2"/>
  <c r="R91" i="2"/>
  <c r="R89" i="2"/>
  <c r="R87" i="2"/>
  <c r="R85" i="2"/>
  <c r="R83" i="2"/>
  <c r="R81" i="2"/>
  <c r="R79" i="2"/>
  <c r="R77" i="2"/>
  <c r="R75" i="2"/>
  <c r="R73" i="2"/>
  <c r="R71" i="2"/>
  <c r="R67" i="2"/>
  <c r="O17" i="2"/>
  <c r="R17" i="2"/>
  <c r="U17" i="2"/>
  <c r="I19" i="2"/>
  <c r="O19" i="2"/>
  <c r="O21" i="2"/>
  <c r="R21" i="2"/>
  <c r="U21" i="2"/>
  <c r="I23" i="2"/>
  <c r="O23" i="2"/>
  <c r="R23" i="2"/>
  <c r="U23" i="2"/>
  <c r="O25" i="2"/>
  <c r="R25" i="2"/>
  <c r="U25" i="2"/>
  <c r="O27" i="2"/>
  <c r="R27" i="2"/>
  <c r="U27" i="2"/>
  <c r="I29" i="2"/>
  <c r="L29" i="2"/>
  <c r="O29" i="2"/>
  <c r="R29" i="2"/>
  <c r="U29" i="2"/>
  <c r="O31" i="2"/>
  <c r="R31" i="2"/>
  <c r="U31" i="2"/>
  <c r="O33" i="2"/>
  <c r="R33" i="2"/>
  <c r="U33" i="2"/>
  <c r="O35" i="2"/>
  <c r="R35" i="2"/>
  <c r="U35" i="2"/>
  <c r="O37" i="2"/>
  <c r="R37" i="2"/>
  <c r="U37" i="2"/>
  <c r="I39" i="2"/>
  <c r="O39" i="2"/>
  <c r="R39" i="2"/>
  <c r="U39" i="2"/>
  <c r="O41" i="2"/>
  <c r="R41" i="2"/>
  <c r="U41" i="2"/>
  <c r="O43" i="2"/>
  <c r="R43" i="2"/>
  <c r="U43" i="2"/>
  <c r="O45" i="2"/>
  <c r="O47" i="2"/>
  <c r="R47" i="2"/>
  <c r="U47" i="2"/>
  <c r="I49" i="2"/>
  <c r="L49" i="2"/>
  <c r="O49" i="2"/>
  <c r="R49" i="2"/>
  <c r="U49" i="2"/>
  <c r="O51" i="2"/>
  <c r="R51" i="2"/>
  <c r="U51" i="2"/>
  <c r="O53" i="2"/>
  <c r="R53" i="2"/>
  <c r="U53" i="2"/>
  <c r="O55" i="2"/>
  <c r="R55" i="2"/>
  <c r="U55" i="2"/>
  <c r="O57" i="2"/>
  <c r="R57" i="2"/>
  <c r="I59" i="2"/>
  <c r="L59" i="2"/>
  <c r="O59" i="2"/>
  <c r="O61" i="2"/>
  <c r="R61" i="2"/>
  <c r="U61" i="2"/>
  <c r="O63" i="2"/>
  <c r="R63" i="2"/>
  <c r="U63" i="2"/>
  <c r="O65" i="2"/>
  <c r="R65" i="2"/>
  <c r="I67" i="2"/>
  <c r="O69" i="2"/>
  <c r="O71" i="2"/>
  <c r="O73" i="2"/>
  <c r="I75" i="2"/>
  <c r="O75" i="2"/>
  <c r="O77" i="2"/>
  <c r="O79" i="2"/>
  <c r="O81" i="2"/>
  <c r="O83" i="2"/>
  <c r="O85" i="2"/>
  <c r="O87" i="2"/>
  <c r="O89" i="2"/>
  <c r="O91" i="2"/>
  <c r="O93" i="2"/>
  <c r="O95" i="2"/>
  <c r="O97" i="2"/>
  <c r="I99" i="2"/>
  <c r="O99" i="2"/>
  <c r="O101" i="2"/>
  <c r="O103" i="2"/>
  <c r="O105" i="2"/>
  <c r="I107" i="2"/>
  <c r="L159" i="2"/>
  <c r="L150" i="2"/>
  <c r="U193" i="2"/>
  <c r="U189" i="2"/>
  <c r="U185" i="2"/>
  <c r="U183" i="2"/>
  <c r="U181" i="2"/>
  <c r="U179" i="2"/>
  <c r="U175" i="2"/>
  <c r="U173" i="2"/>
  <c r="U169" i="2"/>
  <c r="U167" i="2"/>
  <c r="U161" i="2"/>
  <c r="U159" i="2"/>
  <c r="U157" i="2"/>
  <c r="U153" i="2"/>
  <c r="U151" i="2"/>
  <c r="U149" i="2"/>
  <c r="U147" i="2"/>
  <c r="U143" i="2"/>
  <c r="U141" i="2"/>
  <c r="U129" i="2"/>
  <c r="U127" i="2"/>
  <c r="U123" i="2"/>
  <c r="U121" i="2"/>
  <c r="U119" i="2"/>
  <c r="U117" i="2"/>
  <c r="U115" i="2"/>
  <c r="U111" i="2"/>
  <c r="U192" i="2"/>
  <c r="U186" i="2"/>
  <c r="U184" i="2"/>
  <c r="U182" i="2"/>
  <c r="U180" i="2"/>
  <c r="U178" i="2"/>
  <c r="U176" i="2"/>
  <c r="U174" i="2"/>
  <c r="U170" i="2"/>
  <c r="U164" i="2"/>
  <c r="U160" i="2"/>
  <c r="U158" i="2"/>
  <c r="U156" i="2"/>
  <c r="U152" i="2"/>
  <c r="U150" i="2"/>
  <c r="U148" i="2"/>
  <c r="U146" i="2"/>
  <c r="U144" i="2"/>
  <c r="U142" i="2"/>
  <c r="U132" i="2"/>
  <c r="U126" i="2"/>
  <c r="U124" i="2"/>
  <c r="U122" i="2"/>
  <c r="U120" i="2"/>
  <c r="U116" i="2"/>
  <c r="U114" i="2"/>
  <c r="U112" i="2"/>
  <c r="U108" i="2"/>
  <c r="U106" i="2"/>
  <c r="U104" i="2"/>
  <c r="U102" i="2"/>
  <c r="U100" i="2"/>
  <c r="U94" i="2"/>
  <c r="U92" i="2"/>
  <c r="U90" i="2"/>
  <c r="U86" i="2"/>
  <c r="U82" i="2"/>
  <c r="U78" i="2"/>
  <c r="U76" i="2"/>
  <c r="U74" i="2"/>
  <c r="U68" i="2"/>
  <c r="U103" i="2"/>
  <c r="U101" i="2"/>
  <c r="U99" i="2"/>
  <c r="U97" i="2"/>
  <c r="U93" i="2"/>
  <c r="U91" i="2"/>
  <c r="U89" i="2"/>
  <c r="U87" i="2"/>
  <c r="U85" i="2"/>
  <c r="U83" i="2"/>
  <c r="U81" i="2"/>
  <c r="U79" i="2"/>
  <c r="U77" i="2"/>
  <c r="U75" i="2"/>
  <c r="U73" i="2"/>
  <c r="U71" i="2"/>
  <c r="U67" i="2"/>
  <c r="R16" i="2"/>
  <c r="U16" i="2"/>
  <c r="R18" i="2"/>
  <c r="U18" i="2"/>
  <c r="R20" i="2"/>
  <c r="U20" i="2"/>
  <c r="R22" i="2"/>
  <c r="U22" i="2"/>
  <c r="R24" i="2"/>
  <c r="U24" i="2"/>
  <c r="R26" i="2"/>
  <c r="U26" i="2"/>
  <c r="R28" i="2"/>
  <c r="U28" i="2"/>
  <c r="R30" i="2"/>
  <c r="U30" i="2"/>
  <c r="R32" i="2"/>
  <c r="U32" i="2"/>
  <c r="R36" i="2"/>
  <c r="R38" i="2"/>
  <c r="U38" i="2"/>
  <c r="R40" i="2"/>
  <c r="U40" i="2"/>
  <c r="R42" i="2"/>
  <c r="U42" i="2"/>
  <c r="R44" i="2"/>
  <c r="U44" i="2"/>
  <c r="R46" i="2"/>
  <c r="U46" i="2"/>
  <c r="R48" i="2"/>
  <c r="U48" i="2"/>
  <c r="R50" i="2"/>
  <c r="U50" i="2"/>
  <c r="R52" i="2"/>
  <c r="U52" i="2"/>
  <c r="R54" i="2"/>
  <c r="U54" i="2"/>
  <c r="R56" i="2"/>
  <c r="U56" i="2"/>
  <c r="R60" i="2"/>
  <c r="U60" i="2"/>
  <c r="R62" i="2"/>
  <c r="U62" i="2"/>
  <c r="R64" i="2"/>
  <c r="R66" i="2"/>
  <c r="U66" i="2"/>
  <c r="O67" i="2"/>
  <c r="O107" i="2"/>
  <c r="O109" i="2"/>
  <c r="O111" i="2"/>
  <c r="O113" i="2"/>
  <c r="O115" i="2"/>
  <c r="O117" i="2"/>
  <c r="I119" i="2"/>
  <c r="O119" i="2"/>
  <c r="O121" i="2"/>
  <c r="O129" i="2"/>
  <c r="O131" i="2"/>
  <c r="O133" i="2"/>
  <c r="O135" i="2"/>
  <c r="L137" i="2"/>
  <c r="O154" i="2"/>
  <c r="O156" i="2"/>
  <c r="O158" i="2"/>
  <c r="I160" i="2"/>
  <c r="O160" i="2"/>
  <c r="O162" i="2"/>
  <c r="O164" i="2"/>
  <c r="O166" i="2"/>
  <c r="O168" i="2"/>
  <c r="O170" i="2"/>
  <c r="O172" i="2"/>
  <c r="O174" i="2"/>
  <c r="I176" i="2"/>
  <c r="O176" i="2"/>
  <c r="O178" i="2"/>
  <c r="O180" i="2"/>
  <c r="O182" i="2"/>
  <c r="I184" i="2"/>
  <c r="O184" i="2"/>
  <c r="O186" i="2"/>
  <c r="O188" i="2"/>
  <c r="O190" i="2"/>
  <c r="O192" i="2"/>
  <c r="O124" i="2"/>
  <c r="I126" i="2"/>
  <c r="O126" i="2"/>
  <c r="O137" i="2"/>
  <c r="O139" i="2"/>
  <c r="O141" i="2"/>
  <c r="O143" i="2"/>
  <c r="O145" i="2"/>
  <c r="O147" i="2"/>
  <c r="I149" i="2"/>
  <c r="O149" i="2"/>
  <c r="O151" i="2"/>
  <c r="O153" i="2"/>
  <c r="O193" i="2"/>
  <c r="I195" i="2"/>
  <c r="O195" i="2"/>
  <c r="O197" i="2"/>
  <c r="I7" i="3"/>
  <c r="I20" i="3" s="1"/>
  <c r="J20" i="3" s="1"/>
  <c r="L180" i="2" l="1"/>
  <c r="L191" i="2"/>
  <c r="I83" i="2"/>
  <c r="I63" i="2"/>
  <c r="I183" i="2"/>
  <c r="I54" i="2"/>
  <c r="V54" i="2" s="1"/>
  <c r="L188" i="2"/>
  <c r="L164" i="2"/>
  <c r="I168" i="2"/>
  <c r="I129" i="2"/>
  <c r="I111" i="2"/>
  <c r="L98" i="2"/>
  <c r="I90" i="2"/>
  <c r="L82" i="2"/>
  <c r="I74" i="2"/>
  <c r="I16" i="2"/>
  <c r="I192" i="2"/>
  <c r="L153" i="2"/>
  <c r="L114" i="2"/>
  <c r="I91" i="2"/>
  <c r="L45" i="2"/>
  <c r="I106" i="2"/>
  <c r="I52" i="2"/>
  <c r="L175" i="2"/>
  <c r="L63" i="2"/>
  <c r="L172" i="2"/>
  <c r="L156" i="2"/>
  <c r="I141" i="2"/>
  <c r="L145" i="2"/>
  <c r="L134" i="2"/>
  <c r="I45" i="2"/>
  <c r="V183" i="2"/>
  <c r="V67" i="2"/>
  <c r="L38" i="2"/>
  <c r="L109" i="2"/>
  <c r="L103" i="2"/>
  <c r="L95" i="2"/>
  <c r="L87" i="2"/>
  <c r="L71" i="2"/>
  <c r="L68" i="2"/>
  <c r="L136" i="2"/>
  <c r="L177" i="2"/>
  <c r="V45" i="2"/>
  <c r="I76" i="2"/>
  <c r="I128" i="2"/>
  <c r="I144" i="2"/>
  <c r="I185" i="2"/>
  <c r="V185" i="2" s="1"/>
  <c r="L44" i="2"/>
  <c r="I46" i="2"/>
  <c r="V46" i="2" s="1"/>
  <c r="L186" i="2"/>
  <c r="L170" i="2"/>
  <c r="L162" i="2"/>
  <c r="I147" i="2"/>
  <c r="I124" i="2"/>
  <c r="L151" i="2"/>
  <c r="L143" i="2"/>
  <c r="I135" i="2"/>
  <c r="L126" i="2"/>
  <c r="V126" i="2" s="1"/>
  <c r="L70" i="2"/>
  <c r="L86" i="2"/>
  <c r="L102" i="2"/>
  <c r="L118" i="2"/>
  <c r="L138" i="2"/>
  <c r="L194" i="2"/>
  <c r="L163" i="2"/>
  <c r="L179" i="2"/>
  <c r="I55" i="2"/>
  <c r="L41" i="2"/>
  <c r="I35" i="2"/>
  <c r="L25" i="2"/>
  <c r="I78" i="2"/>
  <c r="I94" i="2"/>
  <c r="I110" i="2"/>
  <c r="I130" i="2"/>
  <c r="I146" i="2"/>
  <c r="I155" i="2"/>
  <c r="I171" i="2"/>
  <c r="I187" i="2"/>
  <c r="L36" i="2"/>
  <c r="I26" i="2"/>
  <c r="L30" i="2"/>
  <c r="I62" i="2"/>
  <c r="I18" i="2"/>
  <c r="V18" i="2" s="1"/>
  <c r="I64" i="2"/>
  <c r="L46" i="2"/>
  <c r="L34" i="2"/>
  <c r="L26" i="2"/>
  <c r="L133" i="2"/>
  <c r="L116" i="2"/>
  <c r="V63" i="2"/>
  <c r="L55" i="2"/>
  <c r="I92" i="2"/>
  <c r="I127" i="2"/>
  <c r="L66" i="2"/>
  <c r="L178" i="2"/>
  <c r="L107" i="2"/>
  <c r="V107" i="2" s="1"/>
  <c r="I193" i="2"/>
  <c r="I139" i="2"/>
  <c r="V139" i="2" s="1"/>
  <c r="L131" i="2"/>
  <c r="L123" i="2"/>
  <c r="L115" i="2"/>
  <c r="L197" i="2"/>
  <c r="I190" i="2"/>
  <c r="I182" i="2"/>
  <c r="I174" i="2"/>
  <c r="I166" i="2"/>
  <c r="I158" i="2"/>
  <c r="I117" i="2"/>
  <c r="I109" i="2"/>
  <c r="L101" i="2"/>
  <c r="L93" i="2"/>
  <c r="L85" i="2"/>
  <c r="L77" i="2"/>
  <c r="L69" i="2"/>
  <c r="L72" i="2"/>
  <c r="L88" i="2"/>
  <c r="L104" i="2"/>
  <c r="L120" i="2"/>
  <c r="L140" i="2"/>
  <c r="L196" i="2"/>
  <c r="L165" i="2"/>
  <c r="L181" i="2"/>
  <c r="I105" i="2"/>
  <c r="I97" i="2"/>
  <c r="I89" i="2"/>
  <c r="I81" i="2"/>
  <c r="I73" i="2"/>
  <c r="V73" i="2" s="1"/>
  <c r="L65" i="2"/>
  <c r="L51" i="2"/>
  <c r="I41" i="2"/>
  <c r="L31" i="2"/>
  <c r="I25" i="2"/>
  <c r="I80" i="2"/>
  <c r="I96" i="2"/>
  <c r="I112" i="2"/>
  <c r="I132" i="2"/>
  <c r="I148" i="2"/>
  <c r="V148" i="2" s="1"/>
  <c r="I157" i="2"/>
  <c r="I173" i="2"/>
  <c r="I189" i="2"/>
  <c r="L16" i="2"/>
  <c r="I38" i="2"/>
  <c r="L22" i="2"/>
  <c r="I58" i="2"/>
  <c r="I50" i="2"/>
  <c r="I42" i="2"/>
  <c r="V42" i="2" s="1"/>
  <c r="L84" i="2"/>
  <c r="L154" i="2"/>
  <c r="L192" i="2"/>
  <c r="V192" i="2" s="1"/>
  <c r="L176" i="2"/>
  <c r="V176" i="2" s="1"/>
  <c r="L160" i="2"/>
  <c r="V160" i="2" s="1"/>
  <c r="L141" i="2"/>
  <c r="L74" i="2"/>
  <c r="L90" i="2"/>
  <c r="V90" i="2" s="1"/>
  <c r="L106" i="2"/>
  <c r="V106" i="2" s="1"/>
  <c r="L122" i="2"/>
  <c r="V122" i="2" s="1"/>
  <c r="L142" i="2"/>
  <c r="V142" i="2" s="1"/>
  <c r="L125" i="2"/>
  <c r="V125" i="2" s="1"/>
  <c r="L167" i="2"/>
  <c r="V167" i="2" s="1"/>
  <c r="L183" i="2"/>
  <c r="I65" i="2"/>
  <c r="V65" i="2" s="1"/>
  <c r="L57" i="2"/>
  <c r="I51" i="2"/>
  <c r="V51" i="2" s="1"/>
  <c r="L37" i="2"/>
  <c r="I31" i="2"/>
  <c r="L21" i="2"/>
  <c r="L17" i="2"/>
  <c r="I82" i="2"/>
  <c r="I98" i="2"/>
  <c r="V98" i="2" s="1"/>
  <c r="I114" i="2"/>
  <c r="V114" i="2" s="1"/>
  <c r="I134" i="2"/>
  <c r="V134" i="2" s="1"/>
  <c r="I150" i="2"/>
  <c r="V150" i="2" s="1"/>
  <c r="I159" i="2"/>
  <c r="V159" i="2" s="1"/>
  <c r="I175" i="2"/>
  <c r="I191" i="2"/>
  <c r="V191" i="2" s="1"/>
  <c r="I32" i="2"/>
  <c r="L56" i="2"/>
  <c r="L28" i="2"/>
  <c r="L24" i="2"/>
  <c r="V24" i="2" s="1"/>
  <c r="L50" i="2"/>
  <c r="I30" i="2"/>
  <c r="L64" i="2"/>
  <c r="L52" i="2"/>
  <c r="L32" i="2"/>
  <c r="L79" i="2"/>
  <c r="V79" i="2" s="1"/>
  <c r="V26" i="2"/>
  <c r="L161" i="2"/>
  <c r="V59" i="2"/>
  <c r="L184" i="2"/>
  <c r="V184" i="2" s="1"/>
  <c r="L168" i="2"/>
  <c r="V168" i="2" s="1"/>
  <c r="I153" i="2"/>
  <c r="V153" i="2" s="1"/>
  <c r="L149" i="2"/>
  <c r="V149" i="2" s="1"/>
  <c r="I133" i="2"/>
  <c r="L124" i="2"/>
  <c r="V50" i="2"/>
  <c r="I145" i="2"/>
  <c r="V145" i="2" s="1"/>
  <c r="I137" i="2"/>
  <c r="V137" i="2" s="1"/>
  <c r="L129" i="2"/>
  <c r="V129" i="2" s="1"/>
  <c r="L121" i="2"/>
  <c r="L113" i="2"/>
  <c r="L195" i="2"/>
  <c r="V195" i="2" s="1"/>
  <c r="I188" i="2"/>
  <c r="V188" i="2" s="1"/>
  <c r="I180" i="2"/>
  <c r="V180" i="2" s="1"/>
  <c r="I172" i="2"/>
  <c r="V172" i="2" s="1"/>
  <c r="I164" i="2"/>
  <c r="I156" i="2"/>
  <c r="V156" i="2" s="1"/>
  <c r="I123" i="2"/>
  <c r="I115" i="2"/>
  <c r="L99" i="2"/>
  <c r="V99" i="2" s="1"/>
  <c r="L91" i="2"/>
  <c r="V91" i="2" s="1"/>
  <c r="L83" i="2"/>
  <c r="V83" i="2" s="1"/>
  <c r="L75" i="2"/>
  <c r="V75" i="2" s="1"/>
  <c r="L76" i="2"/>
  <c r="L92" i="2"/>
  <c r="L108" i="2"/>
  <c r="L128" i="2"/>
  <c r="L144" i="2"/>
  <c r="L127" i="2"/>
  <c r="L169" i="2"/>
  <c r="L185" i="2"/>
  <c r="I103" i="2"/>
  <c r="I95" i="2"/>
  <c r="I87" i="2"/>
  <c r="I79" i="2"/>
  <c r="I71" i="2"/>
  <c r="L61" i="2"/>
  <c r="I57" i="2"/>
  <c r="L47" i="2"/>
  <c r="L43" i="2"/>
  <c r="I37" i="2"/>
  <c r="V37" i="2" s="1"/>
  <c r="L27" i="2"/>
  <c r="I21" i="2"/>
  <c r="I17" i="2"/>
  <c r="V17" i="2" s="1"/>
  <c r="I68" i="2"/>
  <c r="I84" i="2"/>
  <c r="I100" i="2"/>
  <c r="I116" i="2"/>
  <c r="I136" i="2"/>
  <c r="I152" i="2"/>
  <c r="I161" i="2"/>
  <c r="I177" i="2"/>
  <c r="L48" i="2"/>
  <c r="V48" i="2" s="1"/>
  <c r="L62" i="2"/>
  <c r="L20" i="2"/>
  <c r="L40" i="2"/>
  <c r="V40" i="2" s="1"/>
  <c r="I22" i="2"/>
  <c r="L42" i="2"/>
  <c r="L117" i="2"/>
  <c r="L100" i="2"/>
  <c r="V49" i="2"/>
  <c r="L35" i="2"/>
  <c r="I48" i="2"/>
  <c r="I20" i="2"/>
  <c r="I197" i="2"/>
  <c r="V197" i="2" s="1"/>
  <c r="L190" i="2"/>
  <c r="L174" i="2"/>
  <c r="L158" i="2"/>
  <c r="I151" i="2"/>
  <c r="V151" i="2" s="1"/>
  <c r="L147" i="2"/>
  <c r="L139" i="2"/>
  <c r="I131" i="2"/>
  <c r="L78" i="2"/>
  <c r="L94" i="2"/>
  <c r="L110" i="2"/>
  <c r="L130" i="2"/>
  <c r="L146" i="2"/>
  <c r="L155" i="2"/>
  <c r="L171" i="2"/>
  <c r="L187" i="2"/>
  <c r="I61" i="2"/>
  <c r="L53" i="2"/>
  <c r="I47" i="2"/>
  <c r="V47" i="2" s="1"/>
  <c r="I43" i="2"/>
  <c r="L33" i="2"/>
  <c r="I27" i="2"/>
  <c r="I70" i="2"/>
  <c r="I86" i="2"/>
  <c r="I102" i="2"/>
  <c r="V102" i="2" s="1"/>
  <c r="I118" i="2"/>
  <c r="V118" i="2" s="1"/>
  <c r="I138" i="2"/>
  <c r="V138" i="2" s="1"/>
  <c r="I194" i="2"/>
  <c r="V194" i="2" s="1"/>
  <c r="I163" i="2"/>
  <c r="I179" i="2"/>
  <c r="I24" i="2"/>
  <c r="L58" i="2"/>
  <c r="L18" i="2"/>
  <c r="I60" i="2"/>
  <c r="L60" i="2"/>
  <c r="I66" i="2"/>
  <c r="V66" i="2" s="1"/>
  <c r="L152" i="2"/>
  <c r="V29" i="2"/>
  <c r="I108" i="2"/>
  <c r="V108" i="2" s="1"/>
  <c r="I169" i="2"/>
  <c r="I34" i="2"/>
  <c r="V34" i="2" s="1"/>
  <c r="L182" i="2"/>
  <c r="L166" i="2"/>
  <c r="I143" i="2"/>
  <c r="V143" i="2" s="1"/>
  <c r="L135" i="2"/>
  <c r="L119" i="2"/>
  <c r="V119" i="2" s="1"/>
  <c r="L111" i="2"/>
  <c r="V111" i="2" s="1"/>
  <c r="L193" i="2"/>
  <c r="I186" i="2"/>
  <c r="V186" i="2" s="1"/>
  <c r="I178" i="2"/>
  <c r="V178" i="2" s="1"/>
  <c r="I170" i="2"/>
  <c r="I162" i="2"/>
  <c r="V162" i="2" s="1"/>
  <c r="I154" i="2"/>
  <c r="I121" i="2"/>
  <c r="I113" i="2"/>
  <c r="V113" i="2" s="1"/>
  <c r="L105" i="2"/>
  <c r="L97" i="2"/>
  <c r="L89" i="2"/>
  <c r="L81" i="2"/>
  <c r="L73" i="2"/>
  <c r="V20" i="2"/>
  <c r="L80" i="2"/>
  <c r="L96" i="2"/>
  <c r="L112" i="2"/>
  <c r="L132" i="2"/>
  <c r="L148" i="2"/>
  <c r="L157" i="2"/>
  <c r="L173" i="2"/>
  <c r="L189" i="2"/>
  <c r="I101" i="2"/>
  <c r="V101" i="2" s="1"/>
  <c r="I93" i="2"/>
  <c r="V93" i="2" s="1"/>
  <c r="I85" i="2"/>
  <c r="I77" i="2"/>
  <c r="I69" i="2"/>
  <c r="I53" i="2"/>
  <c r="L39" i="2"/>
  <c r="V39" i="2" s="1"/>
  <c r="I33" i="2"/>
  <c r="V33" i="2" s="1"/>
  <c r="L23" i="2"/>
  <c r="V23" i="2" s="1"/>
  <c r="L19" i="2"/>
  <c r="V19" i="2" s="1"/>
  <c r="I72" i="2"/>
  <c r="I88" i="2"/>
  <c r="V88" i="2" s="1"/>
  <c r="I104" i="2"/>
  <c r="I120" i="2"/>
  <c r="I140" i="2"/>
  <c r="I196" i="2"/>
  <c r="V196" i="2" s="1"/>
  <c r="I165" i="2"/>
  <c r="I181" i="2"/>
  <c r="L54" i="2"/>
  <c r="I44" i="2"/>
  <c r="V44" i="2" s="1"/>
  <c r="I56" i="2"/>
  <c r="I36" i="2"/>
  <c r="I28" i="2"/>
  <c r="I24" i="3"/>
  <c r="J24" i="3" s="1"/>
  <c r="I16" i="3"/>
  <c r="J16" i="3" s="1"/>
  <c r="I32" i="3"/>
  <c r="J32" i="3" s="1"/>
  <c r="I30" i="3"/>
  <c r="J30" i="3" s="1"/>
  <c r="I26" i="3"/>
  <c r="J26" i="3" s="1"/>
  <c r="I22" i="3"/>
  <c r="J22" i="3" s="1"/>
  <c r="I18" i="3"/>
  <c r="J18" i="3" s="1"/>
  <c r="I33" i="3"/>
  <c r="J33" i="3" s="1"/>
  <c r="I31" i="3"/>
  <c r="J31" i="3" s="1"/>
  <c r="I29" i="3"/>
  <c r="J29" i="3" s="1"/>
  <c r="I27" i="3"/>
  <c r="J27" i="3" s="1"/>
  <c r="I25" i="3"/>
  <c r="J25" i="3" s="1"/>
  <c r="I23" i="3"/>
  <c r="J23" i="3" s="1"/>
  <c r="I21" i="3"/>
  <c r="J21" i="3" s="1"/>
  <c r="I19" i="3"/>
  <c r="J19" i="3" s="1"/>
  <c r="I17" i="3"/>
  <c r="J17" i="3" s="1"/>
  <c r="I15" i="3"/>
  <c r="J15" i="3" s="1"/>
  <c r="I28" i="3"/>
  <c r="J28" i="3" s="1"/>
  <c r="V72" i="2" l="1"/>
  <c r="V166" i="2"/>
  <c r="V60" i="2"/>
  <c r="V74" i="2"/>
  <c r="V174" i="2"/>
  <c r="V165" i="2"/>
  <c r="V169" i="2"/>
  <c r="V61" i="2"/>
  <c r="V161" i="2"/>
  <c r="V21" i="2"/>
  <c r="V32" i="2"/>
  <c r="V82" i="2"/>
  <c r="V141" i="2"/>
  <c r="V55" i="2"/>
  <c r="V52" i="2"/>
  <c r="V28" i="2"/>
  <c r="V131" i="2"/>
  <c r="V22" i="2"/>
  <c r="V136" i="2"/>
  <c r="V175" i="2"/>
  <c r="V38" i="2"/>
  <c r="V96" i="2"/>
  <c r="V81" i="2"/>
  <c r="V124" i="2"/>
  <c r="V144" i="2"/>
  <c r="V71" i="2"/>
  <c r="V36" i="2"/>
  <c r="V179" i="2"/>
  <c r="V27" i="2"/>
  <c r="V116" i="2"/>
  <c r="V164" i="2"/>
  <c r="V30" i="2"/>
  <c r="V31" i="2"/>
  <c r="V16" i="2"/>
  <c r="V89" i="2"/>
  <c r="V127" i="2"/>
  <c r="V171" i="2"/>
  <c r="V62" i="2"/>
  <c r="V181" i="2"/>
  <c r="V112" i="2"/>
  <c r="V56" i="2"/>
  <c r="V170" i="2"/>
  <c r="V163" i="2"/>
  <c r="V100" i="2"/>
  <c r="V25" i="2"/>
  <c r="V117" i="2"/>
  <c r="V64" i="2"/>
  <c r="V155" i="2"/>
  <c r="V80" i="2"/>
  <c r="V182" i="2"/>
  <c r="V140" i="2"/>
  <c r="V121" i="2"/>
  <c r="V86" i="2"/>
  <c r="V84" i="2"/>
  <c r="V57" i="2"/>
  <c r="V189" i="2"/>
  <c r="V97" i="2"/>
  <c r="V190" i="2"/>
  <c r="V133" i="2"/>
  <c r="V130" i="2"/>
  <c r="V147" i="2"/>
  <c r="V128" i="2"/>
  <c r="V87" i="2"/>
  <c r="V146" i="2"/>
  <c r="V120" i="2"/>
  <c r="V53" i="2"/>
  <c r="V154" i="2"/>
  <c r="V70" i="2"/>
  <c r="V68" i="2"/>
  <c r="V173" i="2"/>
  <c r="V105" i="2"/>
  <c r="V110" i="2"/>
  <c r="V76" i="2"/>
  <c r="V95" i="2"/>
  <c r="V104" i="2"/>
  <c r="V69" i="2"/>
  <c r="V177" i="2"/>
  <c r="V157" i="2"/>
  <c r="V41" i="2"/>
  <c r="V109" i="2"/>
  <c r="V115" i="2"/>
  <c r="V94" i="2"/>
  <c r="V103" i="2"/>
  <c r="V123" i="2"/>
  <c r="V78" i="2"/>
  <c r="V193" i="2"/>
  <c r="V77" i="2"/>
  <c r="V85" i="2"/>
  <c r="V43" i="2"/>
  <c r="V152" i="2"/>
  <c r="V58" i="2"/>
  <c r="V132" i="2"/>
  <c r="V158" i="2"/>
  <c r="V92" i="2"/>
  <c r="V187" i="2"/>
  <c r="V135" i="2"/>
  <c r="V35" i="2"/>
</calcChain>
</file>

<file path=xl/sharedStrings.xml><?xml version="1.0" encoding="utf-8"?>
<sst xmlns="http://schemas.openxmlformats.org/spreadsheetml/2006/main" count="1076" uniqueCount="282">
  <si>
    <r>
      <rPr>
        <b/>
        <sz val="12"/>
        <color rgb="FF000000"/>
        <rFont val="Calibri, sans-serif"/>
      </rPr>
      <t>Supplemental Materials A: Endangerment value matrix.</t>
    </r>
    <r>
      <rPr>
        <sz val="12"/>
        <color rgb="FF000000"/>
        <rFont val="Calibri, sans-serif"/>
      </rPr>
      <t xml:space="preserve"> Interactive matrix for calculating the relative endangerment value of target species in one or more priority </t>
    </r>
    <r>
      <rPr>
        <i/>
        <sz val="12"/>
        <color rgb="FF000000"/>
        <rFont val="Calibri, sans-serif"/>
      </rPr>
      <t xml:space="preserve">ex situ </t>
    </r>
    <r>
      <rPr>
        <sz val="12"/>
        <color rgb="FF000000"/>
        <rFont val="Calibri, sans-serif"/>
      </rPr>
      <t>collections. Two examples are provided, which can be edited for experimenting with the methodology and applying to additional collections:</t>
    </r>
  </si>
  <si>
    <r>
      <rPr>
        <sz val="12"/>
        <rFont val="Calibri"/>
      </rPr>
      <t xml:space="preserve">The R script used to calculate correlations and perform the sensitivity analysis of the matrix is available at </t>
    </r>
    <r>
      <rPr>
        <u/>
        <sz val="12"/>
        <color rgb="FF1155CC"/>
        <rFont val="Calibri"/>
      </rPr>
      <t>https://github.com/MortonArb-CollectionsValue/EndangermentValue/blob/main/endangerment_value_scoring.R</t>
    </r>
  </si>
  <si>
    <t>Cells highlighted green can be edited to test variations in scoring and/or to add or remove target species</t>
  </si>
  <si>
    <t>Likelihood of extinction in the wild
(IUCN Red List Category)</t>
  </si>
  <si>
    <r>
      <rPr>
        <b/>
        <sz val="11"/>
        <color rgb="FF000000"/>
        <rFont val="Calibri"/>
      </rPr>
      <t>Extent of representation in</t>
    </r>
    <r>
      <rPr>
        <b/>
        <i/>
        <sz val="11"/>
        <color rgb="FF000000"/>
        <rFont val="Calibri"/>
      </rPr>
      <t xml:space="preserve"> ex situ </t>
    </r>
    <r>
      <rPr>
        <b/>
        <sz val="11"/>
        <color rgb="FF000000"/>
        <rFont val="Calibri"/>
      </rPr>
      <t>collections globally</t>
    </r>
  </si>
  <si>
    <t>Vulnerability to additional predicted threats in the wild</t>
  </si>
  <si>
    <t>Total score</t>
  </si>
  <si>
    <t>Number of known W/Z accessions
 (2019 survey)</t>
  </si>
  <si>
    <t>Climate change vulnerability class
(Potter et al., 2017)</t>
  </si>
  <si>
    <t>Pest &amp; disease vulnerability class
(Potter et al., 2019)</t>
  </si>
  <si>
    <r>
      <rPr>
        <b/>
        <sz val="11"/>
        <color theme="1"/>
        <rFont val="Calibri"/>
      </rPr>
      <t xml:space="preserve">Weight of each metric in the total score 
</t>
    </r>
    <r>
      <rPr>
        <sz val="10"/>
        <color theme="1"/>
        <rFont val="Calibri"/>
      </rPr>
      <t>(sum of all should be 1)</t>
    </r>
    <r>
      <rPr>
        <sz val="11"/>
        <color theme="1"/>
        <rFont val="Calibri"/>
      </rPr>
      <t xml:space="preserve"> --&gt;</t>
    </r>
  </si>
  <si>
    <t>&lt;-- This final value is the sum of all weights and should equal 1</t>
  </si>
  <si>
    <r>
      <rPr>
        <b/>
        <sz val="11"/>
        <color theme="1"/>
        <rFont val="Calibri"/>
      </rPr>
      <t xml:space="preserve">Scoring method
</t>
    </r>
    <r>
      <rPr>
        <sz val="10"/>
        <color theme="1"/>
        <rFont val="Calibri"/>
      </rPr>
      <t xml:space="preserve">(0 to 1 in each column) </t>
    </r>
    <r>
      <rPr>
        <sz val="11"/>
        <color theme="1"/>
        <rFont val="Calibri"/>
      </rPr>
      <t>--&gt;</t>
    </r>
  </si>
  <si>
    <t>Extinct in the Wild (EW)</t>
  </si>
  <si>
    <t>Yes</t>
  </si>
  <si>
    <t>Mininum value (log)</t>
  </si>
  <si>
    <t>A</t>
  </si>
  <si>
    <t>A1</t>
  </si>
  <si>
    <t>0 = lowest score
100 = highest score</t>
  </si>
  <si>
    <t>Critically Endangered (CR)</t>
  </si>
  <si>
    <t>No</t>
  </si>
  <si>
    <t>Maximum value (log)</t>
  </si>
  <si>
    <t>B / C / D</t>
  </si>
  <si>
    <t>A2 / A3 / B</t>
  </si>
  <si>
    <t>Endangered (EN)</t>
  </si>
  <si>
    <t>E1 / E2 / E3</t>
  </si>
  <si>
    <t>A4 / C / D</t>
  </si>
  <si>
    <t>Vulnerable (VU)</t>
  </si>
  <si>
    <t>E4</t>
  </si>
  <si>
    <t>E</t>
  </si>
  <si>
    <t>Near Threatened (NT)</t>
  </si>
  <si>
    <t>No data</t>
  </si>
  <si>
    <t>Least Concern (LC)</t>
  </si>
  <si>
    <t>Data Deficient (DD)</t>
  </si>
  <si>
    <t>Not Evaluated (NE)</t>
  </si>
  <si>
    <t>ₚ = preliminary assessment currently in the review process; not yet published
* = see taxonomic notes, far right column</t>
  </si>
  <si>
    <t>Species name</t>
  </si>
  <si>
    <t>Raw value</t>
  </si>
  <si>
    <t>Score</t>
  </si>
  <si>
    <t>Log value</t>
  </si>
  <si>
    <t>Raw score</t>
  </si>
  <si>
    <t>*Taxonomic notes</t>
  </si>
  <si>
    <t>Malus komarovii</t>
  </si>
  <si>
    <t>EN</t>
  </si>
  <si>
    <t>Ulmus elongata</t>
  </si>
  <si>
    <t>ENₚ</t>
  </si>
  <si>
    <t>Ulmus gaussenii</t>
  </si>
  <si>
    <t>CRₚ</t>
  </si>
  <si>
    <t>Quercus boyntonii</t>
  </si>
  <si>
    <t>CR</t>
  </si>
  <si>
    <t>B</t>
  </si>
  <si>
    <t>Malus leiocalyca</t>
  </si>
  <si>
    <t>DDₚ</t>
  </si>
  <si>
    <t>Malus turkmenorum</t>
  </si>
  <si>
    <t>Malus honanensis</t>
  </si>
  <si>
    <t>DD</t>
  </si>
  <si>
    <t>Malus spontanea</t>
  </si>
  <si>
    <t>Tilia concinna</t>
  </si>
  <si>
    <t>Ulmus pseudopropinqua</t>
  </si>
  <si>
    <t>Malus florentina</t>
  </si>
  <si>
    <t>Malus armeniacifolia</t>
  </si>
  <si>
    <t>NE*</t>
  </si>
  <si>
    <t>Ulmus microcarpa</t>
  </si>
  <si>
    <t>Malus prunifolia</t>
  </si>
  <si>
    <t>Ulmus prunifolia</t>
  </si>
  <si>
    <t>Ulmus elliptica</t>
  </si>
  <si>
    <t>Ulmus chenmoui</t>
  </si>
  <si>
    <t>Ulmus harbinensis</t>
  </si>
  <si>
    <t>Quercus arkansana</t>
  </si>
  <si>
    <t>VU</t>
  </si>
  <si>
    <t>Quercus austrina</t>
  </si>
  <si>
    <t>Quercus oglethorpensis</t>
  </si>
  <si>
    <t>Quercus pontica</t>
  </si>
  <si>
    <t>Quercus havardii</t>
  </si>
  <si>
    <t>Malus zhaojiaoensis</t>
  </si>
  <si>
    <t>Quercus acrodonta</t>
  </si>
  <si>
    <t>LC</t>
  </si>
  <si>
    <t>Quercus cocciferoides</t>
  </si>
  <si>
    <t>Malus transitoria</t>
  </si>
  <si>
    <t>Ulmus lamellosa</t>
  </si>
  <si>
    <t>NTₚ</t>
  </si>
  <si>
    <t>Malus prattii</t>
  </si>
  <si>
    <t>Ulmus serotina</t>
  </si>
  <si>
    <t>C</t>
  </si>
  <si>
    <t>Malus asiatica</t>
  </si>
  <si>
    <t>Malus spectabilis</t>
  </si>
  <si>
    <t>Tilia miqueliana</t>
  </si>
  <si>
    <t>Ulmus androssowii</t>
  </si>
  <si>
    <t>Malus trilobata</t>
  </si>
  <si>
    <t>NT</t>
  </si>
  <si>
    <t>Malus sikkimensis</t>
  </si>
  <si>
    <t>Quercus delavayi</t>
  </si>
  <si>
    <t>Quercus sadleriana</t>
  </si>
  <si>
    <t>Quercus dalechampii</t>
  </si>
  <si>
    <t>Malus sachalinensis</t>
  </si>
  <si>
    <t>Malus tschonoskii</t>
  </si>
  <si>
    <t>Quercus acerifolia</t>
  </si>
  <si>
    <t>D</t>
  </si>
  <si>
    <t>Malus coronaria</t>
  </si>
  <si>
    <t>Malus angustifolia</t>
  </si>
  <si>
    <t>Ulmus procera</t>
  </si>
  <si>
    <t>Quercus inopina</t>
  </si>
  <si>
    <t>Malus halliana</t>
  </si>
  <si>
    <t>Quercus chenii</t>
  </si>
  <si>
    <t>Quercus georgiana</t>
  </si>
  <si>
    <t>Ulmus bergmanniana</t>
  </si>
  <si>
    <t>Quercus palmeri</t>
  </si>
  <si>
    <t>Malus kansuensis</t>
  </si>
  <si>
    <t>Quercus hartwissiana</t>
  </si>
  <si>
    <t>Ulmus crassifolia</t>
  </si>
  <si>
    <t>A2</t>
  </si>
  <si>
    <t>Quercus emoryi</t>
  </si>
  <si>
    <t>Quercus multinervis</t>
  </si>
  <si>
    <t>Quercus similis</t>
  </si>
  <si>
    <t>Malus mandshurica</t>
  </si>
  <si>
    <t>Ulmus changii</t>
  </si>
  <si>
    <t>Ulmus laevis</t>
  </si>
  <si>
    <t>Tilia chingiana</t>
  </si>
  <si>
    <t>Ulmus minor</t>
  </si>
  <si>
    <t>Ulmus glabra</t>
  </si>
  <si>
    <t>Quercus chapmanii</t>
  </si>
  <si>
    <t>Quercus incana</t>
  </si>
  <si>
    <t>Malus orientalis</t>
  </si>
  <si>
    <t>Quercus mohriana</t>
  </si>
  <si>
    <t>Malus sargentii</t>
  </si>
  <si>
    <r>
      <rPr>
        <sz val="10"/>
        <color rgb="FF000000"/>
        <rFont val="Calibri"/>
      </rPr>
      <t xml:space="preserve">Not accepted on the IUCN Red List; synonymized under </t>
    </r>
    <r>
      <rPr>
        <i/>
        <sz val="10"/>
        <color rgb="FF000000"/>
        <rFont val="Calibri"/>
      </rPr>
      <t>M. toringo</t>
    </r>
    <r>
      <rPr>
        <sz val="10"/>
        <color rgb="FF000000"/>
        <rFont val="Calibri"/>
      </rPr>
      <t xml:space="preserve">. Accepted by The Plant List and Fiala's The Flowering Crabapples: The Genus Malus (1994). </t>
    </r>
  </si>
  <si>
    <t>Quercus grisea</t>
  </si>
  <si>
    <t>Quercus pumila</t>
  </si>
  <si>
    <t>Malus toringoides</t>
  </si>
  <si>
    <t>Quercus franchetii</t>
  </si>
  <si>
    <t>Ulmus americana</t>
  </si>
  <si>
    <t>E1</t>
  </si>
  <si>
    <t>A4</t>
  </si>
  <si>
    <t>Tilia henryana</t>
  </si>
  <si>
    <t>Malus yunnanensis</t>
  </si>
  <si>
    <t>Malus rockii</t>
  </si>
  <si>
    <t>Quercus invaginata</t>
  </si>
  <si>
    <t>Quercus margarettae</t>
  </si>
  <si>
    <t>Ulmus glaucescens</t>
  </si>
  <si>
    <t>Ulmus thomasii</t>
  </si>
  <si>
    <t>Quercus minima</t>
  </si>
  <si>
    <t>E2</t>
  </si>
  <si>
    <t>Malus sylvestris</t>
  </si>
  <si>
    <t>Quercus laevis</t>
  </si>
  <si>
    <t>Ulmus szechuanica</t>
  </si>
  <si>
    <t>Quercus john-tuckeri</t>
  </si>
  <si>
    <t>Quercus fusiformis</t>
  </si>
  <si>
    <t>Quercus vacciniifolia</t>
  </si>
  <si>
    <t>Quercus schottkyana</t>
  </si>
  <si>
    <t>Ulmus castaneifolia</t>
  </si>
  <si>
    <t>Quercus prinoides</t>
  </si>
  <si>
    <t>Quercus lusitanica</t>
  </si>
  <si>
    <t>Quercus bicolor</t>
  </si>
  <si>
    <t>Tilia oliveri</t>
  </si>
  <si>
    <t>Quercus arizonica</t>
  </si>
  <si>
    <t>Malus ioensis</t>
  </si>
  <si>
    <t>Quercus geminata</t>
  </si>
  <si>
    <t>Quercus hemisphaerica</t>
  </si>
  <si>
    <t>Quercus texana</t>
  </si>
  <si>
    <t>Quercus canbyi</t>
  </si>
  <si>
    <t>Ulmus macrocarpa</t>
  </si>
  <si>
    <t>Quercus yunnanensis</t>
  </si>
  <si>
    <t>Quercus castaneifolia</t>
  </si>
  <si>
    <t>Quercus ellipsoidalis</t>
  </si>
  <si>
    <t>Tilia paucicostata</t>
  </si>
  <si>
    <t>Quercus fabri</t>
  </si>
  <si>
    <t>Quercus brantii</t>
  </si>
  <si>
    <t>Quercus baronii</t>
  </si>
  <si>
    <t>Quercus laeta</t>
  </si>
  <si>
    <t>Tilia maximowicziana</t>
  </si>
  <si>
    <t>Quercus lyrata</t>
  </si>
  <si>
    <t>Quercus turbinella</t>
  </si>
  <si>
    <t>Ulmus laciniata</t>
  </si>
  <si>
    <t>Quercus michauxii</t>
  </si>
  <si>
    <t>Tilia mandshurica</t>
  </si>
  <si>
    <t>Quercus laurifolia</t>
  </si>
  <si>
    <t>Ulmus alata</t>
  </si>
  <si>
    <t>Tilia tuan</t>
  </si>
  <si>
    <t>Quercus kelloggii</t>
  </si>
  <si>
    <t>Quercus pagoda</t>
  </si>
  <si>
    <t>Quercus imbricaria</t>
  </si>
  <si>
    <t>Quercus buckleyi</t>
  </si>
  <si>
    <t>Quercus lobata</t>
  </si>
  <si>
    <t>Quercus shumardii</t>
  </si>
  <si>
    <t>Quercus ilicifolia</t>
  </si>
  <si>
    <t>Quercus virginiana</t>
  </si>
  <si>
    <t>Quercus sinuata</t>
  </si>
  <si>
    <t>Quercus phillyreoides</t>
  </si>
  <si>
    <t>Quercus frainetto</t>
  </si>
  <si>
    <t>Tilia tomentosa</t>
  </si>
  <si>
    <t>Quercus palustris</t>
  </si>
  <si>
    <t>Quercus libani</t>
  </si>
  <si>
    <t>Tilia chinensis</t>
  </si>
  <si>
    <t>Quercus myrsinifolia</t>
  </si>
  <si>
    <t>Quercus infectoria</t>
  </si>
  <si>
    <t>Quercus ithaburensis</t>
  </si>
  <si>
    <t>Tilia mongolica</t>
  </si>
  <si>
    <t>Quercus trojana</t>
  </si>
  <si>
    <t>Ulmus davidiana</t>
  </si>
  <si>
    <t>Quercus chrysolepis</t>
  </si>
  <si>
    <t>Ulmus rubra</t>
  </si>
  <si>
    <t>Quercus pyrenaica</t>
  </si>
  <si>
    <t>Ulmus pumila</t>
  </si>
  <si>
    <t>Tilia japonica</t>
  </si>
  <si>
    <t>Malus sieversii</t>
  </si>
  <si>
    <t>Ulmus parvifolia</t>
  </si>
  <si>
    <t>Tilia dasystyla</t>
  </si>
  <si>
    <t>Quercus phellos</t>
  </si>
  <si>
    <t>Malus fusca</t>
  </si>
  <si>
    <t>Tilia amurensis</t>
  </si>
  <si>
    <t>Quercus rugosa</t>
  </si>
  <si>
    <t>Quercus douglasii</t>
  </si>
  <si>
    <t>Quercus macranthera</t>
  </si>
  <si>
    <t>Quercus gambelii</t>
  </si>
  <si>
    <t>Quercus dentata</t>
  </si>
  <si>
    <t>Quercus faginea</t>
  </si>
  <si>
    <t>Quercus muehlenbergii</t>
  </si>
  <si>
    <t>Quercus coccinea</t>
  </si>
  <si>
    <t>Quercus acutissima</t>
  </si>
  <si>
    <t>Malus hupehensis</t>
  </si>
  <si>
    <t>Tilia platyphyllos</t>
  </si>
  <si>
    <t>Tilia cordata</t>
  </si>
  <si>
    <t>Tilia americana</t>
  </si>
  <si>
    <t>Quercus pubescens</t>
  </si>
  <si>
    <t>Quercus aliena</t>
  </si>
  <si>
    <t>Quercus coccifera</t>
  </si>
  <si>
    <t>Quercus variabilis</t>
  </si>
  <si>
    <t>Malus sieboldii</t>
  </si>
  <si>
    <t>Quercus serrata</t>
  </si>
  <si>
    <t>Quercus cerris</t>
  </si>
  <si>
    <t>Quercus montana</t>
  </si>
  <si>
    <t>Quercus petraea</t>
  </si>
  <si>
    <t>Quercus garryana</t>
  </si>
  <si>
    <t>Quercus marilandica</t>
  </si>
  <si>
    <t>Malus baccata</t>
  </si>
  <si>
    <t>Quercus stellata</t>
  </si>
  <si>
    <t>Quercus falcata</t>
  </si>
  <si>
    <t>Quercus robur</t>
  </si>
  <si>
    <t>Quercus mongolica</t>
  </si>
  <si>
    <t>Quercus velutina</t>
  </si>
  <si>
    <t>Quercus macrocarpa</t>
  </si>
  <si>
    <t>Quercus alba</t>
  </si>
  <si>
    <t>Quercus rubra</t>
  </si>
  <si>
    <r>
      <rPr>
        <b/>
        <sz val="11"/>
        <color theme="1"/>
        <rFont val="Calibri"/>
      </rPr>
      <t xml:space="preserve">Weight of each metric in the total score 
</t>
    </r>
    <r>
      <rPr>
        <sz val="10"/>
        <color theme="1"/>
        <rFont val="Calibri"/>
      </rPr>
      <t>(sum of all should be 1)</t>
    </r>
    <r>
      <rPr>
        <sz val="11"/>
        <color theme="1"/>
        <rFont val="Calibri"/>
      </rPr>
      <t xml:space="preserve"> --&gt;</t>
    </r>
  </si>
  <si>
    <r>
      <rPr>
        <b/>
        <sz val="11"/>
        <color theme="1"/>
        <rFont val="Calibri"/>
      </rPr>
      <t xml:space="preserve">Scoring method
</t>
    </r>
    <r>
      <rPr>
        <sz val="10"/>
        <color theme="1"/>
        <rFont val="Calibri"/>
      </rPr>
      <t xml:space="preserve">(0 to 1 in each column) </t>
    </r>
    <r>
      <rPr>
        <sz val="11"/>
        <color theme="1"/>
        <rFont val="Calibri"/>
      </rPr>
      <t>--&gt;</t>
    </r>
  </si>
  <si>
    <t>Sabal miamiensis</t>
  </si>
  <si>
    <t>EW</t>
  </si>
  <si>
    <t>Sabal lougheediana</t>
  </si>
  <si>
    <t>Sabal x brazoriensis</t>
  </si>
  <si>
    <t>Sabal antillensis</t>
  </si>
  <si>
    <t>Sabal gretherae</t>
  </si>
  <si>
    <t>Sabal etonia</t>
  </si>
  <si>
    <t>Sabal bermudana</t>
  </si>
  <si>
    <t>Sabal pumos</t>
  </si>
  <si>
    <t>Sabal guatemalensis</t>
  </si>
  <si>
    <t>Sabal uresana</t>
  </si>
  <si>
    <t>Sabal causiarum</t>
  </si>
  <si>
    <t>Sabal mexicana</t>
  </si>
  <si>
    <t>Sabal maritima</t>
  </si>
  <si>
    <t>Sabal palmetto</t>
  </si>
  <si>
    <t>Sabal minor</t>
  </si>
  <si>
    <t>Sabal domingensis</t>
  </si>
  <si>
    <t>Sabal rosei</t>
  </si>
  <si>
    <t>Sabal yapa</t>
  </si>
  <si>
    <t>Sabal mauritiiformis</t>
  </si>
  <si>
    <r>
      <rPr>
        <b/>
        <sz val="12"/>
        <color rgb="FF000000"/>
        <rFont val="Calibri, sans-serif"/>
      </rPr>
      <t xml:space="preserve">1) Endangerment value matrix completed for four priority collections at The Morton Arboretum: </t>
    </r>
    <r>
      <rPr>
        <b/>
        <i/>
        <sz val="12"/>
        <color rgb="FF000000"/>
        <rFont val="Calibri, sans-serif"/>
      </rPr>
      <t>Malus</t>
    </r>
    <r>
      <rPr>
        <b/>
        <sz val="12"/>
        <color rgb="FF000000"/>
        <rFont val="Calibri, sans-serif"/>
      </rPr>
      <t>,</t>
    </r>
    <r>
      <rPr>
        <b/>
        <i/>
        <sz val="12"/>
        <color rgb="FF000000"/>
        <rFont val="Calibri, sans-serif"/>
      </rPr>
      <t xml:space="preserve"> Quercus</t>
    </r>
    <r>
      <rPr>
        <b/>
        <sz val="12"/>
        <color rgb="FF000000"/>
        <rFont val="Calibri, sans-serif"/>
      </rPr>
      <t>,</t>
    </r>
    <r>
      <rPr>
        <b/>
        <i/>
        <sz val="12"/>
        <color rgb="FF000000"/>
        <rFont val="Calibri, sans-serif"/>
      </rPr>
      <t xml:space="preserve"> Tilia </t>
    </r>
    <r>
      <rPr>
        <b/>
        <sz val="12"/>
        <color rgb="FF000000"/>
        <rFont val="Calibri, sans-serif"/>
      </rPr>
      <t xml:space="preserve">and </t>
    </r>
    <r>
      <rPr>
        <b/>
        <i/>
        <sz val="12"/>
        <color rgb="FF000000"/>
        <rFont val="Calibri, sans-serif"/>
      </rPr>
      <t>Ulmus.</t>
    </r>
    <r>
      <rPr>
        <sz val="12"/>
        <color rgb="FF000000"/>
        <rFont val="Calibri, sans-serif"/>
      </rPr>
      <t xml:space="preserve"> For target species that had not yet been evaluated on the IUCN Red List, or had out-of-date (&gt;10 years old) assessments, we attempted to update or complete new assessments. Of the 182 target tree species, 167 have a published IUCN Red List assessment (available at www.iucnredlist.org). Eleven have been assessed but have not yet been published in the IUCN Red List; their assessments are either still in review or in the publication queue (the ‘preliminary’ IUCN Red List category for these species is indicated by a ‘p’ in the endangerment matrix). The remaining target species (4) are priorities for The Morton Arboretum but do not align with IUCN Red List taxonomy; these are categorised as Not Evaluated (NE) and taxonomic notes are provided in the matrix.</t>
    </r>
  </si>
  <si>
    <r>
      <rPr>
        <b/>
        <sz val="12"/>
        <color rgb="FF000000"/>
        <rFont val="Calibri, sans-serif"/>
      </rPr>
      <t xml:space="preserve">2) Endangerment value matrix completed for the </t>
    </r>
    <r>
      <rPr>
        <b/>
        <i/>
        <sz val="12"/>
        <color rgb="FF000000"/>
        <rFont val="Calibri, sans-serif"/>
      </rPr>
      <t>Sabal</t>
    </r>
    <r>
      <rPr>
        <b/>
        <sz val="12"/>
        <color rgb="FF000000"/>
        <rFont val="Calibri, sans-serif"/>
      </rPr>
      <t xml:space="preserve"> collection at Montgomery Botanical Center.</t>
    </r>
    <r>
      <rPr>
        <sz val="12"/>
        <color rgb="FF000000"/>
        <rFont val="Calibri, sans-serif"/>
      </rPr>
      <t xml:space="preserve"> An</t>
    </r>
    <r>
      <rPr>
        <i/>
        <sz val="12"/>
        <color rgb="FF000000"/>
        <rFont val="Calibri, sans-serif"/>
      </rPr>
      <t xml:space="preserve"> ex situ </t>
    </r>
    <r>
      <rPr>
        <sz val="12"/>
        <color rgb="FF000000"/>
        <rFont val="Calibri, sans-serif"/>
      </rPr>
      <t xml:space="preserve">accession-level survey (used to score the 'Number of </t>
    </r>
    <r>
      <rPr>
        <i/>
        <sz val="12"/>
        <color rgb="FF000000"/>
        <rFont val="Calibri, sans-serif"/>
      </rPr>
      <t>ex situ</t>
    </r>
    <r>
      <rPr>
        <sz val="12"/>
        <color rgb="FF000000"/>
        <rFont val="Calibri, sans-serif"/>
      </rPr>
      <t xml:space="preserve"> collections with wild or cultivated-from-wild germplasm' and 'Number of wild or cultivated-from-wild accessions in</t>
    </r>
    <r>
      <rPr>
        <i/>
        <sz val="12"/>
        <color rgb="FF000000"/>
        <rFont val="Calibri, sans-serif"/>
      </rPr>
      <t xml:space="preserve"> ex situ</t>
    </r>
    <r>
      <rPr>
        <sz val="12"/>
        <color rgb="FF000000"/>
        <rFont val="Calibri, sans-serif"/>
      </rPr>
      <t xml:space="preserve"> collections' metrics) was not carried out for the genus </t>
    </r>
    <r>
      <rPr>
        <i/>
        <sz val="12"/>
        <color rgb="FF000000"/>
        <rFont val="Calibri, sans-serif"/>
      </rPr>
      <t>Sabal</t>
    </r>
    <r>
      <rPr>
        <sz val="12"/>
        <color rgb="FF000000"/>
        <rFont val="Calibri, sans-serif"/>
      </rPr>
      <t xml:space="preserve">. In addition, the genus is not included in the climate change or pest/disease analyses used in The Morton Arboretum matrix (Potter </t>
    </r>
    <r>
      <rPr>
        <i/>
        <sz val="12"/>
        <color rgb="FF000000"/>
        <rFont val="Calibri, sans-serif"/>
      </rPr>
      <t>et al</t>
    </r>
    <r>
      <rPr>
        <sz val="12"/>
        <color rgb="FF000000"/>
        <rFont val="Calibri, sans-serif"/>
      </rPr>
      <t>., 2017,  2019). These metrics have been removed from the matrix for Montgomery Botanical Center.</t>
    </r>
  </si>
  <si>
    <r>
      <t xml:space="preserve">Endangerment value matrix completed for four priority collections at The Morton Arboretum: </t>
    </r>
    <r>
      <rPr>
        <b/>
        <i/>
        <sz val="14"/>
        <color rgb="FF000000"/>
        <rFont val="Calibri"/>
      </rPr>
      <t>Malus</t>
    </r>
    <r>
      <rPr>
        <b/>
        <sz val="14"/>
        <color rgb="FF000000"/>
        <rFont val="Calibri"/>
        <family val="2"/>
      </rPr>
      <t>,</t>
    </r>
    <r>
      <rPr>
        <b/>
        <i/>
        <sz val="14"/>
        <color rgb="FF000000"/>
        <rFont val="Calibri"/>
      </rPr>
      <t xml:space="preserve"> Quercus</t>
    </r>
    <r>
      <rPr>
        <b/>
        <sz val="14"/>
        <color rgb="FF000000"/>
        <rFont val="Calibri"/>
        <family val="2"/>
      </rPr>
      <t>,</t>
    </r>
    <r>
      <rPr>
        <b/>
        <i/>
        <sz val="14"/>
        <color rgb="FF000000"/>
        <rFont val="Calibri"/>
      </rPr>
      <t xml:space="preserve"> Tilia</t>
    </r>
    <r>
      <rPr>
        <b/>
        <sz val="14"/>
        <color rgb="FF000000"/>
        <rFont val="Calibri"/>
      </rPr>
      <t xml:space="preserve"> and </t>
    </r>
    <r>
      <rPr>
        <b/>
        <i/>
        <sz val="14"/>
        <color rgb="FF000000"/>
        <rFont val="Calibri"/>
      </rPr>
      <t>Ulmus</t>
    </r>
  </si>
  <si>
    <r>
      <t xml:space="preserve">Presence of the </t>
    </r>
    <r>
      <rPr>
        <b/>
        <i/>
        <sz val="11"/>
        <color theme="1"/>
        <rFont val="Calibri"/>
        <family val="2"/>
      </rPr>
      <t xml:space="preserve">ex situ </t>
    </r>
    <r>
      <rPr>
        <b/>
        <sz val="11"/>
        <color theme="1"/>
        <rFont val="Calibri"/>
      </rPr>
      <t>collection within a country of the species’ natural distribution</t>
    </r>
  </si>
  <si>
    <r>
      <t xml:space="preserve">Number of known </t>
    </r>
    <r>
      <rPr>
        <b/>
        <i/>
        <sz val="11"/>
        <color rgb="FF000000"/>
        <rFont val="Calibri"/>
        <family val="2"/>
      </rPr>
      <t xml:space="preserve">ex situ </t>
    </r>
    <r>
      <rPr>
        <b/>
        <sz val="11"/>
        <color rgb="FF000000"/>
        <rFont val="Calibri"/>
      </rPr>
      <t>sites globally (PlantSearch)</t>
    </r>
  </si>
  <si>
    <r>
      <t xml:space="preserve">Number of known </t>
    </r>
    <r>
      <rPr>
        <b/>
        <i/>
        <sz val="11"/>
        <color rgb="FF000000"/>
        <rFont val="Calibri"/>
        <family val="2"/>
      </rPr>
      <t xml:space="preserve">ex situ </t>
    </r>
    <r>
      <rPr>
        <b/>
        <sz val="11"/>
        <color rgb="FF000000"/>
        <rFont val="Calibri"/>
      </rPr>
      <t>sites globally with W/Z germplasm
 (2019 survey)</t>
    </r>
  </si>
  <si>
    <t>For species without data, you can consider using the mean score of all species with data, as we have done here</t>
  </si>
  <si>
    <t>Not accepted on the IUCN Red List; likely to be of cultivated origin. Listed in the International Plant Names Index and as an unresolved name in The Plant List.</t>
  </si>
  <si>
    <r>
      <t xml:space="preserve">Not accepted on the IUCN Red List; synonymised under </t>
    </r>
    <r>
      <rPr>
        <i/>
        <sz val="10"/>
        <color rgb="FF000000"/>
        <rFont val="Calibri"/>
        <family val="2"/>
      </rPr>
      <t>U. glabra</t>
    </r>
    <r>
      <rPr>
        <sz val="10"/>
        <color rgb="FF000000"/>
        <rFont val="Calibri"/>
      </rPr>
      <t xml:space="preserve">. Accepted by </t>
    </r>
    <r>
      <rPr>
        <i/>
        <sz val="10"/>
        <color rgb="FF000000"/>
        <rFont val="Calibri"/>
        <family val="2"/>
      </rPr>
      <t>Flora of the U.S.S.R.</t>
    </r>
    <r>
      <rPr>
        <sz val="10"/>
        <color rgb="FF000000"/>
        <rFont val="Calibri"/>
      </rPr>
      <t xml:space="preserve">, </t>
    </r>
    <r>
      <rPr>
        <i/>
        <sz val="10"/>
        <color rgb="FF000000"/>
        <rFont val="Calibri"/>
        <family val="2"/>
      </rPr>
      <t>Flora Europaea</t>
    </r>
    <r>
      <rPr>
        <sz val="10"/>
        <color rgb="FF000000"/>
        <rFont val="Calibri"/>
      </rPr>
      <t>, The Plant List, and Plants of the World Online.</t>
    </r>
  </si>
  <si>
    <r>
      <t xml:space="preserve">Endangerment value matrix completed for the </t>
    </r>
    <r>
      <rPr>
        <b/>
        <i/>
        <sz val="14"/>
        <color rgb="FF000000"/>
        <rFont val="Calibri"/>
      </rPr>
      <t xml:space="preserve">Sabal </t>
    </r>
    <r>
      <rPr>
        <b/>
        <sz val="14"/>
        <color rgb="FF000000"/>
        <rFont val="Calibri"/>
      </rPr>
      <t xml:space="preserve">collection at Montgomery Botanical Center
</t>
    </r>
    <r>
      <rPr>
        <sz val="14"/>
        <color rgb="FF000000"/>
        <rFont val="Calibri"/>
      </rPr>
      <t xml:space="preserve">
</t>
    </r>
    <r>
      <rPr>
        <sz val="11"/>
        <color rgb="FF000000"/>
        <rFont val="Calibri"/>
      </rPr>
      <t>An</t>
    </r>
    <r>
      <rPr>
        <i/>
        <sz val="11"/>
        <color rgb="FF000000"/>
        <rFont val="Calibri"/>
      </rPr>
      <t xml:space="preserve"> ex situ </t>
    </r>
    <r>
      <rPr>
        <sz val="11"/>
        <color rgb="FF000000"/>
        <rFont val="Calibri"/>
      </rPr>
      <t xml:space="preserve">accession-level survey was not carried out for </t>
    </r>
    <r>
      <rPr>
        <i/>
        <sz val="11"/>
        <color rgb="FF000000"/>
        <rFont val="Calibri"/>
      </rPr>
      <t xml:space="preserve">Sabal </t>
    </r>
    <r>
      <rPr>
        <sz val="11"/>
        <color rgb="FF000000"/>
        <rFont val="Calibri"/>
      </rPr>
      <t xml:space="preserve">and the target species are not included in the climate change or pest/disease analyses we used (Potter </t>
    </r>
    <r>
      <rPr>
        <i/>
        <sz val="11"/>
        <color rgb="FF000000"/>
        <rFont val="Calibri"/>
        <family val="2"/>
      </rPr>
      <t>et al.</t>
    </r>
    <r>
      <rPr>
        <sz val="11"/>
        <color rgb="FF000000"/>
        <rFont val="Calibri"/>
      </rPr>
      <t>, 2017, 2019); these metrics have therefore been removed.</t>
    </r>
  </si>
  <si>
    <r>
      <t>Extent of representation in</t>
    </r>
    <r>
      <rPr>
        <b/>
        <i/>
        <sz val="11"/>
        <color rgb="FF000000"/>
        <rFont val="Calibri"/>
      </rPr>
      <t xml:space="preserve"> ex situ </t>
    </r>
    <r>
      <rPr>
        <b/>
        <sz val="11"/>
        <color rgb="FF000000"/>
        <rFont val="Calibri"/>
      </rPr>
      <t xml:space="preserve">collections globally: number of known </t>
    </r>
    <r>
      <rPr>
        <b/>
        <i/>
        <sz val="11"/>
        <color rgb="FF000000"/>
        <rFont val="Calibri"/>
        <family val="2"/>
      </rPr>
      <t xml:space="preserve">ex situ </t>
    </r>
    <r>
      <rPr>
        <b/>
        <sz val="11"/>
        <color rgb="FF000000"/>
        <rFont val="Calibri"/>
      </rPr>
      <t>sites globally (PlantSearch)</t>
    </r>
  </si>
  <si>
    <r>
      <t xml:space="preserve">Metric 
</t>
    </r>
    <r>
      <rPr>
        <sz val="10"/>
        <color theme="1"/>
        <rFont val="Calibri"/>
      </rPr>
      <t>(our source is in parentheses; other sources can be used)</t>
    </r>
    <r>
      <rPr>
        <b/>
        <sz val="10"/>
        <color theme="1"/>
        <rFont val="Calibri"/>
      </rPr>
      <t xml:space="preserve"> </t>
    </r>
    <r>
      <rPr>
        <b/>
        <sz val="11"/>
        <color theme="1"/>
        <rFont val="Calibri"/>
      </rPr>
      <t>--&gt;</t>
    </r>
  </si>
  <si>
    <t>Log-transformed then scaled in reverse from 1 (min. num. collections across all spp.) to 0 (max. num. collections across all spp.)
Note that these values change depending on whether you score across all genera or each genus individually</t>
  </si>
  <si>
    <t>Log-transformed then scaled in reverse from 1 (min. num. collections across all spp.) to 0 (max. num. collections across all spp.)</t>
  </si>
  <si>
    <r>
      <t xml:space="preserve">Not accepted on the IUCN Red List; synonymised under </t>
    </r>
    <r>
      <rPr>
        <i/>
        <sz val="10"/>
        <color rgb="FF000000"/>
        <rFont val="Calibri"/>
      </rPr>
      <t>M. mandshurica</t>
    </r>
    <r>
      <rPr>
        <sz val="10"/>
        <color rgb="FF000000"/>
        <rFont val="Calibri"/>
      </rPr>
      <t>. Accepted by The Plant List and Charkevicz's Plantae Vasculares Orientalis Extremi Sovietici (1996).</t>
    </r>
  </si>
  <si>
    <t>For Montgomery Botanical Center, country is the United States</t>
  </si>
  <si>
    <t>For The Morton Arboretum, country is the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</si>
</sst>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6">
    <font>
      <sz val="10"/>
      <color rgb="FF000000"/>
      <name val="Arial"/>
      <scheme val="minor"/>
    </font>
    <font>
      <sz val="12"/>
      <color rgb="FF000000"/>
      <name val="Calibri"/>
    </font>
    <font>
      <sz val="10"/>
      <color theme="1"/>
      <name val="Arial"/>
      <scheme val="minor"/>
    </font>
    <font>
      <u/>
      <sz val="12"/>
      <color rgb="FF0000FF"/>
      <name val="Calibri"/>
    </font>
    <font>
      <b/>
      <sz val="11"/>
      <color rgb="FF1155CC"/>
      <name val="Calibri"/>
    </font>
    <font>
      <sz val="11"/>
      <color rgb="FF000000"/>
      <name val="Calibri"/>
    </font>
    <font>
      <b/>
      <sz val="14"/>
      <color rgb="FF000000"/>
      <name val="Calibri"/>
    </font>
    <font>
      <sz val="10"/>
      <name val="Arial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0"/>
      <color theme="1"/>
      <name val="Calibri"/>
    </font>
    <font>
      <sz val="10"/>
      <color rgb="FF000000"/>
      <name val="Calibri"/>
    </font>
    <font>
      <sz val="10"/>
      <color theme="1"/>
      <name val="Calibri"/>
    </font>
    <font>
      <sz val="10"/>
      <color theme="1"/>
      <name val="Calibri"/>
    </font>
    <font>
      <sz val="11"/>
      <color rgb="FF666666"/>
      <name val="Calibri"/>
    </font>
    <font>
      <b/>
      <i/>
      <sz val="11"/>
      <color theme="1"/>
      <name val="Calibri"/>
    </font>
    <font>
      <b/>
      <sz val="12"/>
      <color rgb="FF000000"/>
      <name val="Calibri, sans-serif"/>
    </font>
    <font>
      <sz val="12"/>
      <color rgb="FF000000"/>
      <name val="Calibri, sans-serif"/>
    </font>
    <font>
      <i/>
      <sz val="12"/>
      <color rgb="FF000000"/>
      <name val="Calibri, sans-serif"/>
    </font>
    <font>
      <b/>
      <i/>
      <sz val="12"/>
      <color rgb="FF000000"/>
      <name val="Calibri, sans-serif"/>
    </font>
    <font>
      <sz val="12"/>
      <name val="Calibri"/>
    </font>
    <font>
      <u/>
      <sz val="12"/>
      <color rgb="FF1155CC"/>
      <name val="Calibri"/>
    </font>
    <font>
      <b/>
      <i/>
      <sz val="14"/>
      <color rgb="FF000000"/>
      <name val="Calibri"/>
    </font>
    <font>
      <b/>
      <i/>
      <sz val="11"/>
      <color rgb="FF000000"/>
      <name val="Calibri"/>
    </font>
    <font>
      <i/>
      <sz val="10"/>
      <color rgb="FF000000"/>
      <name val="Calibri"/>
    </font>
    <font>
      <sz val="14"/>
      <color rgb="FF000000"/>
      <name val="Calibri"/>
    </font>
    <font>
      <i/>
      <sz val="11"/>
      <color rgb="FF000000"/>
      <name val="Calibri"/>
    </font>
    <font>
      <b/>
      <sz val="14"/>
      <color rgb="FF000000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164" fontId="12" fillId="3" borderId="12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wrapText="1"/>
    </xf>
    <xf numFmtId="0" fontId="8" fillId="4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164" fontId="15" fillId="0" borderId="1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vertical="center"/>
    </xf>
    <xf numFmtId="0" fontId="4" fillId="0" borderId="12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33" fillId="3" borderId="12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/>
    <xf numFmtId="0" fontId="3" fillId="0" borderId="0" xfId="0" applyFont="1" applyAlignment="1">
      <alignment wrapText="1"/>
    </xf>
    <xf numFmtId="0" fontId="11" fillId="4" borderId="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2" xfId="0" applyFont="1" applyBorder="1"/>
    <xf numFmtId="0" fontId="8" fillId="0" borderId="8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9" xfId="0" applyFont="1" applyBorder="1"/>
    <xf numFmtId="0" fontId="12" fillId="0" borderId="7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3" xfId="0" applyFont="1" applyBorder="1"/>
    <xf numFmtId="0" fontId="7" fillId="0" borderId="16" xfId="0" applyFont="1" applyBorder="1"/>
    <xf numFmtId="0" fontId="28" fillId="0" borderId="2" xfId="0" applyFont="1" applyBorder="1" applyAlignment="1">
      <alignment horizontal="left" vertical="top" wrapText="1"/>
    </xf>
    <xf numFmtId="0" fontId="30" fillId="0" borderId="4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rgb="FFEAD1DC"/>
          <bgColor rgb="FFEAD1DC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EAD1DC"/>
          <bgColor rgb="FFEAD1D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ithub.com/MortonArb-CollectionsValue/EndangermentValue/blob/main/endangerment_value_scoring.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workbookViewId="0">
      <selection activeCell="A5" sqref="A5:B5"/>
    </sheetView>
  </sheetViews>
  <sheetFormatPr defaultColWidth="12.54296875" defaultRowHeight="15" customHeight="1"/>
  <cols>
    <col min="1" max="1" width="6.81640625" customWidth="1"/>
    <col min="2" max="2" width="128.54296875" customWidth="1"/>
    <col min="3" max="6" width="12.54296875" customWidth="1"/>
  </cols>
  <sheetData>
    <row r="1" spans="1:26" ht="43.5" customHeight="1">
      <c r="A1" s="37" t="s">
        <v>0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93.75" customHeight="1">
      <c r="A2" s="1"/>
      <c r="B2" s="34" t="s">
        <v>265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77.5">
      <c r="A3" s="3"/>
      <c r="B3" s="35" t="s">
        <v>266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/>
    <row r="5" spans="1:26" ht="15.75" customHeight="1">
      <c r="A5" s="39" t="s">
        <v>1</v>
      </c>
      <c r="B5" s="38"/>
    </row>
    <row r="6" spans="1:26" ht="15.75" customHeight="1"/>
    <row r="7" spans="1:26" ht="15.75" customHeight="1"/>
    <row r="8" spans="1:26" ht="15.75" customHeight="1"/>
    <row r="9" spans="1:26" ht="15.75" customHeight="1"/>
    <row r="10" spans="1:26" ht="15.75" customHeight="1"/>
    <row r="11" spans="1:26" ht="15.75" customHeight="1"/>
    <row r="12" spans="1:26" ht="15.75" customHeight="1"/>
    <row r="13" spans="1:26" ht="15.75" customHeight="1"/>
    <row r="14" spans="1:26" ht="15.75" customHeight="1"/>
    <row r="15" spans="1:26" ht="15.75" customHeight="1"/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5:B5"/>
  </mergeCells>
  <hyperlinks>
    <hyperlink ref="A5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000"/>
  <sheetViews>
    <sheetView tabSelected="1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E14" sqref="E14:F14"/>
    </sheetView>
  </sheetViews>
  <sheetFormatPr defaultColWidth="12.54296875" defaultRowHeight="15" customHeight="1"/>
  <cols>
    <col min="1" max="1" width="1.7265625" customWidth="1"/>
    <col min="2" max="2" width="22.453125" customWidth="1"/>
    <col min="3" max="3" width="19" customWidth="1"/>
    <col min="4" max="21" width="9.453125" customWidth="1"/>
    <col min="22" max="22" width="17.1796875" customWidth="1"/>
    <col min="23" max="23" width="40.453125" customWidth="1"/>
  </cols>
  <sheetData>
    <row r="1" spans="1:23" ht="9.75" customHeight="1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72" customHeight="1">
      <c r="A2" s="4"/>
      <c r="B2" s="6" t="s">
        <v>2</v>
      </c>
      <c r="C2" s="56" t="s">
        <v>267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1"/>
    </row>
    <row r="3" spans="1:23" ht="15.75" customHeight="1">
      <c r="A3" s="7"/>
      <c r="B3" s="57" t="s">
        <v>276</v>
      </c>
      <c r="C3" s="58" t="s">
        <v>3</v>
      </c>
      <c r="D3" s="49"/>
      <c r="E3" s="63" t="s">
        <v>268</v>
      </c>
      <c r="F3" s="49"/>
      <c r="G3" s="59" t="s">
        <v>4</v>
      </c>
      <c r="H3" s="42"/>
      <c r="I3" s="42"/>
      <c r="J3" s="42"/>
      <c r="K3" s="42"/>
      <c r="L3" s="42"/>
      <c r="M3" s="42"/>
      <c r="N3" s="42"/>
      <c r="O3" s="41"/>
      <c r="P3" s="60" t="s">
        <v>5</v>
      </c>
      <c r="Q3" s="42"/>
      <c r="R3" s="42"/>
      <c r="S3" s="42"/>
      <c r="T3" s="42"/>
      <c r="U3" s="41"/>
      <c r="V3" s="61" t="s">
        <v>6</v>
      </c>
      <c r="W3" s="62"/>
    </row>
    <row r="4" spans="1:23" ht="15.75" customHeight="1">
      <c r="A4" s="7"/>
      <c r="B4" s="45"/>
      <c r="C4" s="52"/>
      <c r="D4" s="53"/>
      <c r="E4" s="52"/>
      <c r="F4" s="53"/>
      <c r="G4" s="64" t="s">
        <v>269</v>
      </c>
      <c r="H4" s="42"/>
      <c r="I4" s="41"/>
      <c r="J4" s="64" t="s">
        <v>270</v>
      </c>
      <c r="K4" s="42"/>
      <c r="L4" s="41"/>
      <c r="M4" s="59" t="s">
        <v>7</v>
      </c>
      <c r="N4" s="42"/>
      <c r="O4" s="41"/>
      <c r="P4" s="60" t="s">
        <v>8</v>
      </c>
      <c r="Q4" s="42"/>
      <c r="R4" s="41"/>
      <c r="S4" s="60" t="s">
        <v>9</v>
      </c>
      <c r="T4" s="42"/>
      <c r="U4" s="41"/>
      <c r="V4" s="45"/>
      <c r="W4" s="45"/>
    </row>
    <row r="5" spans="1:23" ht="47.25" customHeight="1">
      <c r="A5" s="7"/>
      <c r="B5" s="8" t="s">
        <v>10</v>
      </c>
      <c r="C5" s="40">
        <v>0.3</v>
      </c>
      <c r="D5" s="41"/>
      <c r="E5" s="40">
        <v>0.05</v>
      </c>
      <c r="F5" s="41"/>
      <c r="G5" s="40">
        <v>0.1</v>
      </c>
      <c r="H5" s="42"/>
      <c r="I5" s="41"/>
      <c r="J5" s="40">
        <v>0.05</v>
      </c>
      <c r="K5" s="42"/>
      <c r="L5" s="41"/>
      <c r="M5" s="40">
        <v>0.25</v>
      </c>
      <c r="N5" s="42"/>
      <c r="O5" s="41"/>
      <c r="P5" s="40">
        <v>0.125</v>
      </c>
      <c r="Q5" s="42"/>
      <c r="R5" s="41"/>
      <c r="S5" s="40">
        <v>0.125</v>
      </c>
      <c r="T5" s="42"/>
      <c r="U5" s="41"/>
      <c r="V5" s="9">
        <f>SUM(C5:U5)</f>
        <v>1</v>
      </c>
      <c r="W5" s="10" t="s">
        <v>11</v>
      </c>
    </row>
    <row r="6" spans="1:23" ht="17.25" customHeight="1">
      <c r="A6" s="7"/>
      <c r="B6" s="43" t="s">
        <v>12</v>
      </c>
      <c r="C6" s="11" t="s">
        <v>13</v>
      </c>
      <c r="D6" s="12">
        <v>1</v>
      </c>
      <c r="E6" s="11" t="s">
        <v>14</v>
      </c>
      <c r="F6" s="12">
        <v>1</v>
      </c>
      <c r="G6" s="46" t="s">
        <v>15</v>
      </c>
      <c r="H6" s="41"/>
      <c r="I6" s="13">
        <f>MIN(H16:H197)</f>
        <v>1.0986122886681098</v>
      </c>
      <c r="J6" s="46" t="s">
        <v>15</v>
      </c>
      <c r="K6" s="41"/>
      <c r="L6" s="13">
        <f>MIN(K16:K197)</f>
        <v>0</v>
      </c>
      <c r="M6" s="46" t="s">
        <v>15</v>
      </c>
      <c r="N6" s="41"/>
      <c r="O6" s="13">
        <f>MIN(N16:N197)</f>
        <v>0</v>
      </c>
      <c r="P6" s="46" t="s">
        <v>16</v>
      </c>
      <c r="Q6" s="41"/>
      <c r="R6" s="12">
        <v>1</v>
      </c>
      <c r="S6" s="46" t="s">
        <v>17</v>
      </c>
      <c r="T6" s="41"/>
      <c r="U6" s="12">
        <v>1</v>
      </c>
      <c r="V6" s="65" t="s">
        <v>18</v>
      </c>
      <c r="W6" s="62"/>
    </row>
    <row r="7" spans="1:23" ht="17.25" customHeight="1">
      <c r="A7" s="7"/>
      <c r="B7" s="44"/>
      <c r="C7" s="11" t="s">
        <v>19</v>
      </c>
      <c r="D7" s="12">
        <v>0.8</v>
      </c>
      <c r="E7" s="11" t="s">
        <v>20</v>
      </c>
      <c r="F7" s="12">
        <v>0</v>
      </c>
      <c r="G7" s="46" t="s">
        <v>21</v>
      </c>
      <c r="H7" s="41"/>
      <c r="I7" s="13">
        <f>MAX(H16:H197)</f>
        <v>5.8692969131337742</v>
      </c>
      <c r="J7" s="46" t="s">
        <v>21</v>
      </c>
      <c r="K7" s="41"/>
      <c r="L7" s="13">
        <f>MAX(K16:K197)</f>
        <v>3.6888794541139363</v>
      </c>
      <c r="M7" s="46" t="s">
        <v>21</v>
      </c>
      <c r="N7" s="41"/>
      <c r="O7" s="13">
        <f>MAX(N16:N197)</f>
        <v>6.7684932116486296</v>
      </c>
      <c r="P7" s="46" t="s">
        <v>22</v>
      </c>
      <c r="Q7" s="41"/>
      <c r="R7" s="12">
        <v>0.5</v>
      </c>
      <c r="S7" s="46" t="s">
        <v>23</v>
      </c>
      <c r="T7" s="41"/>
      <c r="U7" s="12">
        <v>0.5</v>
      </c>
      <c r="V7" s="44"/>
      <c r="W7" s="44"/>
    </row>
    <row r="8" spans="1:23" ht="17.25" customHeight="1">
      <c r="A8" s="7"/>
      <c r="B8" s="44"/>
      <c r="C8" s="11" t="s">
        <v>24</v>
      </c>
      <c r="D8" s="12">
        <v>0.6</v>
      </c>
      <c r="E8" s="48"/>
      <c r="F8" s="49"/>
      <c r="G8" s="48"/>
      <c r="H8" s="54"/>
      <c r="I8" s="49"/>
      <c r="J8" s="48"/>
      <c r="K8" s="54"/>
      <c r="L8" s="49"/>
      <c r="M8" s="48"/>
      <c r="N8" s="54"/>
      <c r="O8" s="49"/>
      <c r="P8" s="46" t="s">
        <v>25</v>
      </c>
      <c r="Q8" s="41"/>
      <c r="R8" s="12">
        <v>0.1</v>
      </c>
      <c r="S8" s="46" t="s">
        <v>26</v>
      </c>
      <c r="T8" s="41"/>
      <c r="U8" s="12">
        <v>0.1</v>
      </c>
      <c r="V8" s="44"/>
      <c r="W8" s="44"/>
    </row>
    <row r="9" spans="1:23" ht="17.25" customHeight="1">
      <c r="A9" s="7"/>
      <c r="B9" s="44"/>
      <c r="C9" s="11" t="s">
        <v>27</v>
      </c>
      <c r="D9" s="12">
        <v>0.4</v>
      </c>
      <c r="E9" s="50"/>
      <c r="F9" s="51"/>
      <c r="G9" s="50"/>
      <c r="H9" s="38"/>
      <c r="I9" s="51"/>
      <c r="J9" s="50"/>
      <c r="K9" s="38"/>
      <c r="L9" s="51"/>
      <c r="M9" s="50"/>
      <c r="N9" s="38"/>
      <c r="O9" s="51"/>
      <c r="P9" s="46" t="s">
        <v>28</v>
      </c>
      <c r="Q9" s="41"/>
      <c r="R9" s="12">
        <v>0</v>
      </c>
      <c r="S9" s="46" t="s">
        <v>29</v>
      </c>
      <c r="T9" s="41"/>
      <c r="U9" s="12">
        <v>0</v>
      </c>
      <c r="V9" s="44"/>
      <c r="W9" s="44"/>
    </row>
    <row r="10" spans="1:23" ht="17.25" customHeight="1">
      <c r="A10" s="7"/>
      <c r="B10" s="44"/>
      <c r="C10" s="11" t="s">
        <v>30</v>
      </c>
      <c r="D10" s="12">
        <v>0.2</v>
      </c>
      <c r="E10" s="50"/>
      <c r="F10" s="51"/>
      <c r="G10" s="50"/>
      <c r="H10" s="38"/>
      <c r="I10" s="51"/>
      <c r="J10" s="50"/>
      <c r="K10" s="38"/>
      <c r="L10" s="51"/>
      <c r="M10" s="50"/>
      <c r="N10" s="38"/>
      <c r="O10" s="51"/>
      <c r="P10" s="46" t="s">
        <v>31</v>
      </c>
      <c r="Q10" s="41"/>
      <c r="R10" s="14">
        <f>AVERAGE(Q16:Q197)</f>
        <v>0.35200000000000009</v>
      </c>
      <c r="S10" s="46" t="s">
        <v>31</v>
      </c>
      <c r="T10" s="41"/>
      <c r="U10" s="14">
        <f>AVERAGE(T16:T197)</f>
        <v>0.27407407407407397</v>
      </c>
      <c r="V10" s="44"/>
      <c r="W10" s="44"/>
    </row>
    <row r="11" spans="1:23" ht="16.5" customHeight="1">
      <c r="A11" s="7"/>
      <c r="B11" s="44"/>
      <c r="C11" s="11" t="s">
        <v>32</v>
      </c>
      <c r="D11" s="12">
        <v>0</v>
      </c>
      <c r="E11" s="50"/>
      <c r="F11" s="51"/>
      <c r="G11" s="50"/>
      <c r="H11" s="38"/>
      <c r="I11" s="51"/>
      <c r="J11" s="50"/>
      <c r="K11" s="38"/>
      <c r="L11" s="51"/>
      <c r="M11" s="50"/>
      <c r="N11" s="38"/>
      <c r="O11" s="51"/>
      <c r="P11" s="48"/>
      <c r="Q11" s="54"/>
      <c r="R11" s="49"/>
      <c r="S11" s="48"/>
      <c r="T11" s="54"/>
      <c r="U11" s="49"/>
      <c r="V11" s="44"/>
      <c r="W11" s="44"/>
    </row>
    <row r="12" spans="1:23" ht="17.25" customHeight="1">
      <c r="A12" s="7"/>
      <c r="B12" s="44"/>
      <c r="C12" s="11" t="s">
        <v>33</v>
      </c>
      <c r="D12" s="12">
        <v>0.4</v>
      </c>
      <c r="E12" s="50"/>
      <c r="F12" s="51"/>
      <c r="G12" s="50"/>
      <c r="H12" s="38"/>
      <c r="I12" s="51"/>
      <c r="J12" s="50"/>
      <c r="K12" s="38"/>
      <c r="L12" s="51"/>
      <c r="M12" s="50"/>
      <c r="N12" s="38"/>
      <c r="O12" s="51"/>
      <c r="P12" s="50"/>
      <c r="Q12" s="38"/>
      <c r="R12" s="51"/>
      <c r="S12" s="50"/>
      <c r="T12" s="38"/>
      <c r="U12" s="51"/>
      <c r="V12" s="44"/>
      <c r="W12" s="44"/>
    </row>
    <row r="13" spans="1:23" ht="15.75" customHeight="1">
      <c r="A13" s="7"/>
      <c r="B13" s="44"/>
      <c r="C13" s="15" t="s">
        <v>34</v>
      </c>
      <c r="D13" s="12">
        <v>0.2</v>
      </c>
      <c r="E13" s="52"/>
      <c r="F13" s="53"/>
      <c r="G13" s="52"/>
      <c r="H13" s="55"/>
      <c r="I13" s="53"/>
      <c r="J13" s="52"/>
      <c r="K13" s="55"/>
      <c r="L13" s="53"/>
      <c r="M13" s="52"/>
      <c r="N13" s="55"/>
      <c r="O13" s="53"/>
      <c r="P13" s="52"/>
      <c r="Q13" s="55"/>
      <c r="R13" s="53"/>
      <c r="S13" s="52"/>
      <c r="T13" s="55"/>
      <c r="U13" s="53"/>
      <c r="V13" s="44"/>
      <c r="W13" s="44"/>
    </row>
    <row r="14" spans="1:23" ht="45.75" customHeight="1">
      <c r="A14" s="7"/>
      <c r="B14" s="45"/>
      <c r="C14" s="46" t="s">
        <v>35</v>
      </c>
      <c r="D14" s="41"/>
      <c r="E14" s="47" t="s">
        <v>281</v>
      </c>
      <c r="F14" s="41"/>
      <c r="G14" s="47" t="s">
        <v>277</v>
      </c>
      <c r="H14" s="42"/>
      <c r="I14" s="42"/>
      <c r="J14" s="42"/>
      <c r="K14" s="42"/>
      <c r="L14" s="42"/>
      <c r="M14" s="42"/>
      <c r="N14" s="42"/>
      <c r="O14" s="41"/>
      <c r="P14" s="47" t="s">
        <v>271</v>
      </c>
      <c r="Q14" s="42"/>
      <c r="R14" s="42"/>
      <c r="S14" s="42"/>
      <c r="T14" s="42"/>
      <c r="U14" s="41"/>
      <c r="V14" s="45"/>
      <c r="W14" s="45"/>
    </row>
    <row r="15" spans="1:23" ht="15.75" customHeight="1">
      <c r="A15" s="7"/>
      <c r="B15" s="16" t="s">
        <v>36</v>
      </c>
      <c r="C15" s="17" t="s">
        <v>37</v>
      </c>
      <c r="D15" s="17" t="s">
        <v>38</v>
      </c>
      <c r="E15" s="17" t="s">
        <v>37</v>
      </c>
      <c r="F15" s="17" t="s">
        <v>38</v>
      </c>
      <c r="G15" s="17" t="s">
        <v>37</v>
      </c>
      <c r="H15" s="18" t="s">
        <v>39</v>
      </c>
      <c r="I15" s="17" t="s">
        <v>38</v>
      </c>
      <c r="J15" s="17" t="s">
        <v>37</v>
      </c>
      <c r="K15" s="18" t="s">
        <v>39</v>
      </c>
      <c r="L15" s="17" t="s">
        <v>38</v>
      </c>
      <c r="M15" s="17" t="s">
        <v>37</v>
      </c>
      <c r="N15" s="18" t="s">
        <v>39</v>
      </c>
      <c r="O15" s="17" t="s">
        <v>38</v>
      </c>
      <c r="P15" s="17" t="s">
        <v>37</v>
      </c>
      <c r="Q15" s="18" t="s">
        <v>40</v>
      </c>
      <c r="R15" s="17" t="s">
        <v>38</v>
      </c>
      <c r="S15" s="17" t="s">
        <v>37</v>
      </c>
      <c r="T15" s="18" t="s">
        <v>40</v>
      </c>
      <c r="U15" s="17" t="s">
        <v>38</v>
      </c>
      <c r="V15" s="17" t="s">
        <v>6</v>
      </c>
      <c r="W15" s="16" t="s">
        <v>41</v>
      </c>
    </row>
    <row r="16" spans="1:23" ht="15.75" customHeight="1">
      <c r="A16" s="19"/>
      <c r="B16" s="20" t="s">
        <v>42</v>
      </c>
      <c r="C16" s="21" t="s">
        <v>43</v>
      </c>
      <c r="D16" s="22">
        <f t="shared" ref="D16:D197" si="0">IF(C16="EW",D$6,IF(C16="EWₚ",D$6,IF(C16="CR",D$7,IF(C16="CRₚ",D$7,IF(C16="EN",D$8,IF(C16="ENₚ",D$8,IF(C16="DD",D$12,IF(C16="DDₚ",D$12,IF(C16="VU",D$9,IF(C16="VUₚ",D$9,IF(C16="NT",D$10,IF(C16="NTₚ",D$10,IF(C16="LC",D$11,IF(C16="LCₚ",D$11,IF(C16="NE",D$13,IF(C16="NE*",D$13,"INCORRECT RAW VALUE"))))))))))))))))</f>
        <v>0.6</v>
      </c>
      <c r="E16" s="23" t="s">
        <v>20</v>
      </c>
      <c r="F16" s="24">
        <f t="shared" ref="F16:F197" si="1">IF(E16="Yes",F$6,IF(E16="No",F$7,"INCORRECT RAW VALUE"))</f>
        <v>0</v>
      </c>
      <c r="G16" s="25">
        <v>2</v>
      </c>
      <c r="H16" s="26">
        <f t="shared" ref="H16:H197" si="2">LN(G16+1)</f>
        <v>1.0986122886681098</v>
      </c>
      <c r="I16" s="27">
        <f t="shared" ref="I16:I197" si="3">1-(H16-I$6)/(I$7-I$6)</f>
        <v>1</v>
      </c>
      <c r="J16" s="25">
        <v>0</v>
      </c>
      <c r="K16" s="26">
        <f t="shared" ref="K16:K197" si="4">LN(J16+1)</f>
        <v>0</v>
      </c>
      <c r="L16" s="27">
        <f t="shared" ref="L16:L197" si="5">1-(K16-L$6)/(L$7-L$6)</f>
        <v>1</v>
      </c>
      <c r="M16" s="25">
        <v>0</v>
      </c>
      <c r="N16" s="26">
        <f t="shared" ref="N16:N197" si="6">LN(M16+1)</f>
        <v>0</v>
      </c>
      <c r="O16" s="27">
        <f t="shared" ref="O16:O197" si="7">1-(N16-O$6)/(O$7-O$6)</f>
        <v>1</v>
      </c>
      <c r="P16" s="21" t="s">
        <v>31</v>
      </c>
      <c r="Q16" s="28" t="str">
        <f t="shared" ref="Q16:Q197" si="8">IF(P16="A",R$6,IF(P16="B",R$7,IF(P16="C",R$7,IF(P16="D",R$7,IF(P16="E1",R$8,IF(P16="E2",R$8,IF(P16="E3",R$8,IF(P16="E4",R$9,IF(P16="No data","","INCORRECT RAW VALUE")))))))))</f>
        <v/>
      </c>
      <c r="R16" s="27">
        <f t="shared" ref="R16:R197" si="9">IF(P16="A",R$6,IF(P16="B",R$7,IF(P16="C",R$7,IF(P16="D",R$7,IF(P16="E1",R$8,IF(P16="E2",R$8,IF(P16="E3",R$8,IF(P16="E4",R$9,IF(P16="No data",R$10,"INCORRECT RAW VALUE")))))))))</f>
        <v>0.35200000000000009</v>
      </c>
      <c r="S16" s="21" t="s">
        <v>31</v>
      </c>
      <c r="T16" s="28" t="str">
        <f t="shared" ref="T16:T197" si="10">IF(S16="A1",U$6,IF(S16="A2",U$7,IF(S16="A3",U$7,IF(S16="B",U$7,IF(S16="A4",U$8,IF(S16="C",U$8,IF(S16="D",U$8,IF(S16="E",U$9,IF(S16="No data","","INCORRECT RAW VALUE")))))))))</f>
        <v/>
      </c>
      <c r="U16" s="27">
        <f t="shared" ref="U16:U197" si="11">IF(S16="A1",U$6,IF(S16="A2",U$7,IF(S16="A3",U$7,IF(S16="B",U$7,IF(S16="A4",U$8,IF(S16="C",U$8,IF(S16="D",U$8,IF(S16="E",U$9,IF(S16="No data",U$10,"INCORRECT RAW VALUE")))))))))</f>
        <v>0.27407407407407397</v>
      </c>
      <c r="V16" s="29">
        <f t="shared" ref="V16:V197" si="12">100 * ($C$5*$D16 + $E$5*$F16 + $G$5*$I16 + $J$5*$L16 + $M$5*$O16 + $P$5*$R16 + $S$5*$U16 )</f>
        <v>65.82592592592593</v>
      </c>
      <c r="W16" s="30"/>
    </row>
    <row r="17" spans="1:23" ht="15.75" customHeight="1">
      <c r="A17" s="19"/>
      <c r="B17" s="20" t="s">
        <v>44</v>
      </c>
      <c r="C17" s="21" t="s">
        <v>45</v>
      </c>
      <c r="D17" s="22">
        <f t="shared" si="0"/>
        <v>0.6</v>
      </c>
      <c r="E17" s="23" t="s">
        <v>20</v>
      </c>
      <c r="F17" s="24">
        <f t="shared" si="1"/>
        <v>0</v>
      </c>
      <c r="G17" s="25">
        <v>9</v>
      </c>
      <c r="H17" s="26">
        <f t="shared" si="2"/>
        <v>2.3025850929940459</v>
      </c>
      <c r="I17" s="27">
        <f t="shared" si="3"/>
        <v>0.74763102172976148</v>
      </c>
      <c r="J17" s="25">
        <v>0</v>
      </c>
      <c r="K17" s="26">
        <f t="shared" si="4"/>
        <v>0</v>
      </c>
      <c r="L17" s="27">
        <f t="shared" si="5"/>
        <v>1</v>
      </c>
      <c r="M17" s="25">
        <v>0</v>
      </c>
      <c r="N17" s="26">
        <f t="shared" si="6"/>
        <v>0</v>
      </c>
      <c r="O17" s="27">
        <f t="shared" si="7"/>
        <v>1</v>
      </c>
      <c r="P17" s="21" t="s">
        <v>31</v>
      </c>
      <c r="Q17" s="28" t="str">
        <f t="shared" si="8"/>
        <v/>
      </c>
      <c r="R17" s="27">
        <f t="shared" si="9"/>
        <v>0.35200000000000009</v>
      </c>
      <c r="S17" s="21" t="s">
        <v>31</v>
      </c>
      <c r="T17" s="28" t="str">
        <f t="shared" si="10"/>
        <v/>
      </c>
      <c r="U17" s="27">
        <f t="shared" si="11"/>
        <v>0.27407407407407397</v>
      </c>
      <c r="V17" s="29">
        <f t="shared" si="12"/>
        <v>63.302236143223546</v>
      </c>
      <c r="W17" s="30"/>
    </row>
    <row r="18" spans="1:23" ht="15.75" customHeight="1">
      <c r="A18" s="19"/>
      <c r="B18" s="20" t="s">
        <v>46</v>
      </c>
      <c r="C18" s="21" t="s">
        <v>47</v>
      </c>
      <c r="D18" s="22">
        <f t="shared" si="0"/>
        <v>0.8</v>
      </c>
      <c r="E18" s="23" t="s">
        <v>20</v>
      </c>
      <c r="F18" s="24">
        <f t="shared" si="1"/>
        <v>0</v>
      </c>
      <c r="G18" s="25">
        <v>9</v>
      </c>
      <c r="H18" s="26">
        <f t="shared" si="2"/>
        <v>2.3025850929940459</v>
      </c>
      <c r="I18" s="27">
        <f t="shared" si="3"/>
        <v>0.74763102172976148</v>
      </c>
      <c r="J18" s="25">
        <v>2</v>
      </c>
      <c r="K18" s="26">
        <f t="shared" si="4"/>
        <v>1.0986122886681098</v>
      </c>
      <c r="L18" s="27">
        <f t="shared" si="5"/>
        <v>0.7021826540189845</v>
      </c>
      <c r="M18" s="25">
        <v>3</v>
      </c>
      <c r="N18" s="26">
        <f t="shared" si="6"/>
        <v>1.3862943611198906</v>
      </c>
      <c r="O18" s="27">
        <f t="shared" si="7"/>
        <v>0.79518419864349321</v>
      </c>
      <c r="P18" s="21" t="s">
        <v>31</v>
      </c>
      <c r="Q18" s="28" t="str">
        <f t="shared" si="8"/>
        <v/>
      </c>
      <c r="R18" s="27">
        <f t="shared" si="9"/>
        <v>0.35200000000000009</v>
      </c>
      <c r="S18" s="21" t="s">
        <v>31</v>
      </c>
      <c r="T18" s="28" t="str">
        <f t="shared" si="10"/>
        <v/>
      </c>
      <c r="U18" s="27">
        <f t="shared" si="11"/>
        <v>0.27407407407407397</v>
      </c>
      <c r="V18" s="29">
        <f t="shared" si="12"/>
        <v>62.692754379405791</v>
      </c>
      <c r="W18" s="30"/>
    </row>
    <row r="19" spans="1:23" ht="15.75" customHeight="1">
      <c r="A19" s="19"/>
      <c r="B19" s="20" t="s">
        <v>48</v>
      </c>
      <c r="C19" s="21" t="s">
        <v>49</v>
      </c>
      <c r="D19" s="22">
        <f t="shared" si="0"/>
        <v>0.8</v>
      </c>
      <c r="E19" s="23" t="s">
        <v>14</v>
      </c>
      <c r="F19" s="24">
        <f t="shared" si="1"/>
        <v>1</v>
      </c>
      <c r="G19" s="25">
        <v>17</v>
      </c>
      <c r="H19" s="26">
        <f t="shared" si="2"/>
        <v>2.8903717578961645</v>
      </c>
      <c r="I19" s="27">
        <f t="shared" si="3"/>
        <v>0.62442298951405972</v>
      </c>
      <c r="J19" s="25">
        <v>9</v>
      </c>
      <c r="K19" s="26">
        <f t="shared" si="4"/>
        <v>2.3025850929940459</v>
      </c>
      <c r="L19" s="27">
        <f t="shared" si="5"/>
        <v>0.37580364941821509</v>
      </c>
      <c r="M19" s="25">
        <v>28</v>
      </c>
      <c r="N19" s="26">
        <f t="shared" si="6"/>
        <v>3.3672958299864741</v>
      </c>
      <c r="O19" s="27">
        <f t="shared" si="7"/>
        <v>0.50250436475413296</v>
      </c>
      <c r="P19" s="21" t="s">
        <v>50</v>
      </c>
      <c r="Q19" s="28">
        <f t="shared" si="8"/>
        <v>0.5</v>
      </c>
      <c r="R19" s="22">
        <f t="shared" si="9"/>
        <v>0.5</v>
      </c>
      <c r="S19" s="21" t="s">
        <v>50</v>
      </c>
      <c r="T19" s="28">
        <f t="shared" si="10"/>
        <v>0.5</v>
      </c>
      <c r="U19" s="22">
        <f t="shared" si="11"/>
        <v>0.5</v>
      </c>
      <c r="V19" s="29">
        <f t="shared" si="12"/>
        <v>62.18585726108499</v>
      </c>
      <c r="W19" s="31"/>
    </row>
    <row r="20" spans="1:23" ht="15.75" customHeight="1">
      <c r="A20" s="19"/>
      <c r="B20" s="20" t="s">
        <v>51</v>
      </c>
      <c r="C20" s="21" t="s">
        <v>52</v>
      </c>
      <c r="D20" s="22">
        <f t="shared" si="0"/>
        <v>0.4</v>
      </c>
      <c r="E20" s="23" t="s">
        <v>20</v>
      </c>
      <c r="F20" s="24">
        <f t="shared" si="1"/>
        <v>0</v>
      </c>
      <c r="G20" s="25">
        <v>2</v>
      </c>
      <c r="H20" s="26">
        <f t="shared" si="2"/>
        <v>1.0986122886681098</v>
      </c>
      <c r="I20" s="27">
        <f t="shared" si="3"/>
        <v>1</v>
      </c>
      <c r="J20" s="25">
        <v>0</v>
      </c>
      <c r="K20" s="26">
        <f t="shared" si="4"/>
        <v>0</v>
      </c>
      <c r="L20" s="27">
        <f t="shared" si="5"/>
        <v>1</v>
      </c>
      <c r="M20" s="25">
        <v>0</v>
      </c>
      <c r="N20" s="26">
        <f t="shared" si="6"/>
        <v>0</v>
      </c>
      <c r="O20" s="27">
        <f t="shared" si="7"/>
        <v>1</v>
      </c>
      <c r="P20" s="21" t="s">
        <v>31</v>
      </c>
      <c r="Q20" s="28" t="str">
        <f t="shared" si="8"/>
        <v/>
      </c>
      <c r="R20" s="27">
        <f t="shared" si="9"/>
        <v>0.35200000000000009</v>
      </c>
      <c r="S20" s="21" t="s">
        <v>31</v>
      </c>
      <c r="T20" s="28" t="str">
        <f t="shared" si="10"/>
        <v/>
      </c>
      <c r="U20" s="27">
        <f t="shared" si="11"/>
        <v>0.27407407407407397</v>
      </c>
      <c r="V20" s="29">
        <f t="shared" si="12"/>
        <v>59.82592592592593</v>
      </c>
      <c r="W20" s="31"/>
    </row>
    <row r="21" spans="1:23" ht="15.75" customHeight="1">
      <c r="A21" s="19"/>
      <c r="B21" s="20" t="s">
        <v>53</v>
      </c>
      <c r="C21" s="21" t="s">
        <v>52</v>
      </c>
      <c r="D21" s="22">
        <f t="shared" si="0"/>
        <v>0.4</v>
      </c>
      <c r="E21" s="23" t="s">
        <v>20</v>
      </c>
      <c r="F21" s="24">
        <f t="shared" si="1"/>
        <v>0</v>
      </c>
      <c r="G21" s="25">
        <v>2</v>
      </c>
      <c r="H21" s="26">
        <f t="shared" si="2"/>
        <v>1.0986122886681098</v>
      </c>
      <c r="I21" s="27">
        <f t="shared" si="3"/>
        <v>1</v>
      </c>
      <c r="J21" s="25">
        <v>0</v>
      </c>
      <c r="K21" s="26">
        <f t="shared" si="4"/>
        <v>0</v>
      </c>
      <c r="L21" s="27">
        <f t="shared" si="5"/>
        <v>1</v>
      </c>
      <c r="M21" s="25">
        <v>0</v>
      </c>
      <c r="N21" s="26">
        <f t="shared" si="6"/>
        <v>0</v>
      </c>
      <c r="O21" s="27">
        <f t="shared" si="7"/>
        <v>1</v>
      </c>
      <c r="P21" s="21" t="s">
        <v>31</v>
      </c>
      <c r="Q21" s="28" t="str">
        <f t="shared" si="8"/>
        <v/>
      </c>
      <c r="R21" s="27">
        <f t="shared" si="9"/>
        <v>0.35200000000000009</v>
      </c>
      <c r="S21" s="21" t="s">
        <v>31</v>
      </c>
      <c r="T21" s="28" t="str">
        <f t="shared" si="10"/>
        <v/>
      </c>
      <c r="U21" s="27">
        <f t="shared" si="11"/>
        <v>0.27407407407407397</v>
      </c>
      <c r="V21" s="29">
        <f t="shared" si="12"/>
        <v>59.82592592592593</v>
      </c>
      <c r="W21" s="31"/>
    </row>
    <row r="22" spans="1:23" ht="15.75" customHeight="1">
      <c r="A22" s="19"/>
      <c r="B22" s="20" t="s">
        <v>54</v>
      </c>
      <c r="C22" s="21" t="s">
        <v>55</v>
      </c>
      <c r="D22" s="22">
        <f t="shared" si="0"/>
        <v>0.4</v>
      </c>
      <c r="E22" s="23" t="s">
        <v>20</v>
      </c>
      <c r="F22" s="24">
        <f t="shared" si="1"/>
        <v>0</v>
      </c>
      <c r="G22" s="25">
        <v>5</v>
      </c>
      <c r="H22" s="26">
        <f t="shared" si="2"/>
        <v>1.791759469228055</v>
      </c>
      <c r="I22" s="27">
        <f t="shared" si="3"/>
        <v>0.85470697916075711</v>
      </c>
      <c r="J22" s="25">
        <v>0</v>
      </c>
      <c r="K22" s="26">
        <f t="shared" si="4"/>
        <v>0</v>
      </c>
      <c r="L22" s="27">
        <f t="shared" si="5"/>
        <v>1</v>
      </c>
      <c r="M22" s="25">
        <v>0</v>
      </c>
      <c r="N22" s="26">
        <f t="shared" si="6"/>
        <v>0</v>
      </c>
      <c r="O22" s="27">
        <f t="shared" si="7"/>
        <v>1</v>
      </c>
      <c r="P22" s="21" t="s">
        <v>31</v>
      </c>
      <c r="Q22" s="28" t="str">
        <f t="shared" si="8"/>
        <v/>
      </c>
      <c r="R22" s="27">
        <f t="shared" si="9"/>
        <v>0.35200000000000009</v>
      </c>
      <c r="S22" s="21" t="s">
        <v>31</v>
      </c>
      <c r="T22" s="28" t="str">
        <f t="shared" si="10"/>
        <v/>
      </c>
      <c r="U22" s="27">
        <f t="shared" si="11"/>
        <v>0.27407407407407397</v>
      </c>
      <c r="V22" s="29">
        <f t="shared" si="12"/>
        <v>58.372995717533492</v>
      </c>
      <c r="W22" s="31"/>
    </row>
    <row r="23" spans="1:23" ht="15.75" customHeight="1">
      <c r="A23" s="19"/>
      <c r="B23" s="20" t="s">
        <v>56</v>
      </c>
      <c r="C23" s="21" t="s">
        <v>49</v>
      </c>
      <c r="D23" s="22">
        <f t="shared" si="0"/>
        <v>0.8</v>
      </c>
      <c r="E23" s="23" t="s">
        <v>20</v>
      </c>
      <c r="F23" s="24">
        <f t="shared" si="1"/>
        <v>0</v>
      </c>
      <c r="G23" s="25">
        <v>11</v>
      </c>
      <c r="H23" s="26">
        <f t="shared" si="2"/>
        <v>2.4849066497880004</v>
      </c>
      <c r="I23" s="27">
        <f t="shared" si="3"/>
        <v>0.70941395832151422</v>
      </c>
      <c r="J23" s="25">
        <v>2</v>
      </c>
      <c r="K23" s="26">
        <f t="shared" si="4"/>
        <v>1.0986122886681098</v>
      </c>
      <c r="L23" s="27">
        <f t="shared" si="5"/>
        <v>0.7021826540189845</v>
      </c>
      <c r="M23" s="25">
        <v>20</v>
      </c>
      <c r="N23" s="26">
        <f t="shared" si="6"/>
        <v>3.044522437723423</v>
      </c>
      <c r="O23" s="27">
        <f t="shared" si="7"/>
        <v>0.5501919936207107</v>
      </c>
      <c r="P23" s="21" t="s">
        <v>31</v>
      </c>
      <c r="Q23" s="28" t="str">
        <f t="shared" si="8"/>
        <v/>
      </c>
      <c r="R23" s="27">
        <f t="shared" si="9"/>
        <v>0.35200000000000009</v>
      </c>
      <c r="S23" s="21" t="s">
        <v>31</v>
      </c>
      <c r="T23" s="28" t="str">
        <f t="shared" si="10"/>
        <v/>
      </c>
      <c r="U23" s="27">
        <f t="shared" si="11"/>
        <v>0.27407407407407397</v>
      </c>
      <c r="V23" s="29">
        <f t="shared" si="12"/>
        <v>56.185778619753755</v>
      </c>
      <c r="W23" s="31"/>
    </row>
    <row r="24" spans="1:23" ht="15.75" customHeight="1">
      <c r="A24" s="19"/>
      <c r="B24" s="20" t="s">
        <v>57</v>
      </c>
      <c r="C24" s="21" t="s">
        <v>55</v>
      </c>
      <c r="D24" s="22">
        <f t="shared" si="0"/>
        <v>0.4</v>
      </c>
      <c r="E24" s="23" t="s">
        <v>20</v>
      </c>
      <c r="F24" s="24">
        <f t="shared" si="1"/>
        <v>0</v>
      </c>
      <c r="G24" s="25">
        <v>3</v>
      </c>
      <c r="H24" s="26">
        <f t="shared" si="2"/>
        <v>1.3862943611198906</v>
      </c>
      <c r="I24" s="27">
        <f t="shared" si="3"/>
        <v>0.93969794796821171</v>
      </c>
      <c r="J24" s="25">
        <v>1</v>
      </c>
      <c r="K24" s="26">
        <f t="shared" si="4"/>
        <v>0.69314718055994529</v>
      </c>
      <c r="L24" s="27">
        <f t="shared" si="5"/>
        <v>0.81209817529089245</v>
      </c>
      <c r="M24" s="25">
        <v>1</v>
      </c>
      <c r="N24" s="26">
        <f t="shared" si="6"/>
        <v>0.69314718055994529</v>
      </c>
      <c r="O24" s="27">
        <f t="shared" si="7"/>
        <v>0.89759209932174655</v>
      </c>
      <c r="P24" s="21" t="s">
        <v>31</v>
      </c>
      <c r="Q24" s="28" t="str">
        <f t="shared" si="8"/>
        <v/>
      </c>
      <c r="R24" s="27">
        <f t="shared" si="9"/>
        <v>0.35200000000000009</v>
      </c>
      <c r="S24" s="21" t="s">
        <v>31</v>
      </c>
      <c r="T24" s="28" t="str">
        <f t="shared" si="10"/>
        <v/>
      </c>
      <c r="U24" s="27">
        <f t="shared" si="11"/>
        <v>0.27407407407407397</v>
      </c>
      <c r="V24" s="29">
        <f t="shared" si="12"/>
        <v>55.723198765106162</v>
      </c>
      <c r="W24" s="31"/>
    </row>
    <row r="25" spans="1:23" ht="15.75" customHeight="1">
      <c r="A25" s="19"/>
      <c r="B25" s="20" t="s">
        <v>58</v>
      </c>
      <c r="C25" s="21" t="s">
        <v>52</v>
      </c>
      <c r="D25" s="22">
        <f t="shared" si="0"/>
        <v>0.4</v>
      </c>
      <c r="E25" s="23" t="s">
        <v>20</v>
      </c>
      <c r="F25" s="24">
        <f t="shared" si="1"/>
        <v>0</v>
      </c>
      <c r="G25" s="25">
        <v>2</v>
      </c>
      <c r="H25" s="26">
        <f t="shared" si="2"/>
        <v>1.0986122886681098</v>
      </c>
      <c r="I25" s="27">
        <f t="shared" si="3"/>
        <v>1</v>
      </c>
      <c r="J25" s="25">
        <v>1</v>
      </c>
      <c r="K25" s="26">
        <f t="shared" si="4"/>
        <v>0.69314718055994529</v>
      </c>
      <c r="L25" s="27">
        <f t="shared" si="5"/>
        <v>0.81209817529089245</v>
      </c>
      <c r="M25" s="25">
        <v>2</v>
      </c>
      <c r="N25" s="26">
        <f t="shared" si="6"/>
        <v>1.0986122886681098</v>
      </c>
      <c r="O25" s="27">
        <f t="shared" si="7"/>
        <v>0.83768731764739168</v>
      </c>
      <c r="P25" s="21" t="s">
        <v>31</v>
      </c>
      <c r="Q25" s="28" t="str">
        <f t="shared" si="8"/>
        <v/>
      </c>
      <c r="R25" s="27">
        <f t="shared" si="9"/>
        <v>0.35200000000000009</v>
      </c>
      <c r="S25" s="21" t="s">
        <v>31</v>
      </c>
      <c r="T25" s="28" t="str">
        <f t="shared" si="10"/>
        <v/>
      </c>
      <c r="U25" s="27">
        <f t="shared" si="11"/>
        <v>0.27407407407407397</v>
      </c>
      <c r="V25" s="29">
        <f t="shared" si="12"/>
        <v>54.828599743565178</v>
      </c>
      <c r="W25" s="31"/>
    </row>
    <row r="26" spans="1:23" ht="15.75" customHeight="1">
      <c r="A26" s="19"/>
      <c r="B26" s="20" t="s">
        <v>59</v>
      </c>
      <c r="C26" s="21" t="s">
        <v>55</v>
      </c>
      <c r="D26" s="22">
        <f t="shared" si="0"/>
        <v>0.4</v>
      </c>
      <c r="E26" s="23" t="s">
        <v>20</v>
      </c>
      <c r="F26" s="24">
        <f t="shared" si="1"/>
        <v>0</v>
      </c>
      <c r="G26" s="25">
        <v>34</v>
      </c>
      <c r="H26" s="26">
        <f t="shared" si="2"/>
        <v>3.5553480614894135</v>
      </c>
      <c r="I26" s="27">
        <f t="shared" si="3"/>
        <v>0.48503496537533786</v>
      </c>
      <c r="J26" s="25">
        <v>0</v>
      </c>
      <c r="K26" s="26">
        <f t="shared" si="4"/>
        <v>0</v>
      </c>
      <c r="L26" s="27">
        <f t="shared" si="5"/>
        <v>1</v>
      </c>
      <c r="M26" s="25">
        <v>0</v>
      </c>
      <c r="N26" s="26">
        <f t="shared" si="6"/>
        <v>0</v>
      </c>
      <c r="O26" s="27">
        <f t="shared" si="7"/>
        <v>1</v>
      </c>
      <c r="P26" s="21" t="s">
        <v>31</v>
      </c>
      <c r="Q26" s="28" t="str">
        <f t="shared" si="8"/>
        <v/>
      </c>
      <c r="R26" s="27">
        <f t="shared" si="9"/>
        <v>0.35200000000000009</v>
      </c>
      <c r="S26" s="21" t="s">
        <v>31</v>
      </c>
      <c r="T26" s="28" t="str">
        <f t="shared" si="10"/>
        <v/>
      </c>
      <c r="U26" s="27">
        <f t="shared" si="11"/>
        <v>0.27407407407407397</v>
      </c>
      <c r="V26" s="29">
        <f t="shared" si="12"/>
        <v>54.676275579679299</v>
      </c>
      <c r="W26" s="31"/>
    </row>
    <row r="27" spans="1:23" ht="15.75" customHeight="1">
      <c r="A27" s="19"/>
      <c r="B27" s="20" t="s">
        <v>60</v>
      </c>
      <c r="C27" s="21" t="s">
        <v>61</v>
      </c>
      <c r="D27" s="22">
        <f t="shared" si="0"/>
        <v>0.2</v>
      </c>
      <c r="E27" s="23" t="s">
        <v>20</v>
      </c>
      <c r="F27" s="24">
        <f t="shared" si="1"/>
        <v>0</v>
      </c>
      <c r="G27" s="25">
        <v>2</v>
      </c>
      <c r="H27" s="26">
        <f t="shared" si="2"/>
        <v>1.0986122886681098</v>
      </c>
      <c r="I27" s="27">
        <f t="shared" si="3"/>
        <v>1</v>
      </c>
      <c r="J27" s="25">
        <v>0</v>
      </c>
      <c r="K27" s="26">
        <f t="shared" si="4"/>
        <v>0</v>
      </c>
      <c r="L27" s="27">
        <f t="shared" si="5"/>
        <v>1</v>
      </c>
      <c r="M27" s="25">
        <v>0</v>
      </c>
      <c r="N27" s="26">
        <f t="shared" si="6"/>
        <v>0</v>
      </c>
      <c r="O27" s="27">
        <f t="shared" si="7"/>
        <v>1</v>
      </c>
      <c r="P27" s="21" t="s">
        <v>31</v>
      </c>
      <c r="Q27" s="28" t="str">
        <f t="shared" si="8"/>
        <v/>
      </c>
      <c r="R27" s="27">
        <f t="shared" si="9"/>
        <v>0.35200000000000009</v>
      </c>
      <c r="S27" s="21" t="s">
        <v>31</v>
      </c>
      <c r="T27" s="28" t="str">
        <f t="shared" si="10"/>
        <v/>
      </c>
      <c r="U27" s="27">
        <f t="shared" si="11"/>
        <v>0.27407407407407397</v>
      </c>
      <c r="V27" s="29">
        <f t="shared" si="12"/>
        <v>53.825925925925922</v>
      </c>
      <c r="W27" s="36" t="s">
        <v>272</v>
      </c>
    </row>
    <row r="28" spans="1:23" ht="15.75" customHeight="1">
      <c r="A28" s="19"/>
      <c r="B28" s="20" t="s">
        <v>62</v>
      </c>
      <c r="C28" s="21" t="s">
        <v>52</v>
      </c>
      <c r="D28" s="22">
        <f t="shared" si="0"/>
        <v>0.4</v>
      </c>
      <c r="E28" s="23" t="s">
        <v>20</v>
      </c>
      <c r="F28" s="24">
        <f t="shared" si="1"/>
        <v>0</v>
      </c>
      <c r="G28" s="25">
        <v>4</v>
      </c>
      <c r="H28" s="26">
        <f t="shared" si="2"/>
        <v>1.6094379124341003</v>
      </c>
      <c r="I28" s="27">
        <f t="shared" si="3"/>
        <v>0.89292404256900448</v>
      </c>
      <c r="J28" s="25">
        <v>1</v>
      </c>
      <c r="K28" s="26">
        <f t="shared" si="4"/>
        <v>0.69314718055994529</v>
      </c>
      <c r="L28" s="27">
        <f t="shared" si="5"/>
        <v>0.81209817529089245</v>
      </c>
      <c r="M28" s="25">
        <v>2</v>
      </c>
      <c r="N28" s="26">
        <f t="shared" si="6"/>
        <v>1.0986122886681098</v>
      </c>
      <c r="O28" s="27">
        <f t="shared" si="7"/>
        <v>0.83768731764739168</v>
      </c>
      <c r="P28" s="21" t="s">
        <v>31</v>
      </c>
      <c r="Q28" s="28" t="str">
        <f t="shared" si="8"/>
        <v/>
      </c>
      <c r="R28" s="27">
        <f t="shared" si="9"/>
        <v>0.35200000000000009</v>
      </c>
      <c r="S28" s="21" t="s">
        <v>31</v>
      </c>
      <c r="T28" s="28" t="str">
        <f t="shared" si="10"/>
        <v/>
      </c>
      <c r="U28" s="27">
        <f t="shared" si="11"/>
        <v>0.27407407407407397</v>
      </c>
      <c r="V28" s="29">
        <f t="shared" si="12"/>
        <v>53.757840169255225</v>
      </c>
      <c r="W28" s="31"/>
    </row>
    <row r="29" spans="1:23" ht="15.75" customHeight="1">
      <c r="A29" s="19"/>
      <c r="B29" s="20" t="s">
        <v>63</v>
      </c>
      <c r="C29" s="21" t="s">
        <v>55</v>
      </c>
      <c r="D29" s="22">
        <f t="shared" si="0"/>
        <v>0.4</v>
      </c>
      <c r="E29" s="23" t="s">
        <v>20</v>
      </c>
      <c r="F29" s="24">
        <f t="shared" si="1"/>
        <v>0</v>
      </c>
      <c r="G29" s="25">
        <v>66</v>
      </c>
      <c r="H29" s="26">
        <f t="shared" si="2"/>
        <v>4.2046926193909657</v>
      </c>
      <c r="I29" s="27">
        <f t="shared" si="3"/>
        <v>0.34892356648481049</v>
      </c>
      <c r="J29" s="25">
        <v>0</v>
      </c>
      <c r="K29" s="26">
        <f t="shared" si="4"/>
        <v>0</v>
      </c>
      <c r="L29" s="27">
        <f t="shared" si="5"/>
        <v>1</v>
      </c>
      <c r="M29" s="25">
        <v>0</v>
      </c>
      <c r="N29" s="26">
        <f t="shared" si="6"/>
        <v>0</v>
      </c>
      <c r="O29" s="27">
        <f t="shared" si="7"/>
        <v>1</v>
      </c>
      <c r="P29" s="21" t="s">
        <v>31</v>
      </c>
      <c r="Q29" s="28" t="str">
        <f t="shared" si="8"/>
        <v/>
      </c>
      <c r="R29" s="27">
        <f t="shared" si="9"/>
        <v>0.35200000000000009</v>
      </c>
      <c r="S29" s="21" t="s">
        <v>31</v>
      </c>
      <c r="T29" s="28" t="str">
        <f t="shared" si="10"/>
        <v/>
      </c>
      <c r="U29" s="27">
        <f t="shared" si="11"/>
        <v>0.27407407407407397</v>
      </c>
      <c r="V29" s="29">
        <f t="shared" si="12"/>
        <v>53.315161590774032</v>
      </c>
      <c r="W29" s="21"/>
    </row>
    <row r="30" spans="1:23" ht="15.75" customHeight="1">
      <c r="A30" s="19"/>
      <c r="B30" s="20" t="s">
        <v>64</v>
      </c>
      <c r="C30" s="21" t="s">
        <v>52</v>
      </c>
      <c r="D30" s="22">
        <f t="shared" si="0"/>
        <v>0.4</v>
      </c>
      <c r="E30" s="23" t="s">
        <v>20</v>
      </c>
      <c r="F30" s="24">
        <f t="shared" si="1"/>
        <v>0</v>
      </c>
      <c r="G30" s="25">
        <v>5</v>
      </c>
      <c r="H30" s="26">
        <f t="shared" si="2"/>
        <v>1.791759469228055</v>
      </c>
      <c r="I30" s="27">
        <f t="shared" si="3"/>
        <v>0.85470697916075711</v>
      </c>
      <c r="J30" s="25">
        <v>2</v>
      </c>
      <c r="K30" s="26">
        <f t="shared" si="4"/>
        <v>1.0986122886681098</v>
      </c>
      <c r="L30" s="27">
        <f t="shared" si="5"/>
        <v>0.7021826540189845</v>
      </c>
      <c r="M30" s="25">
        <v>2</v>
      </c>
      <c r="N30" s="26">
        <f t="shared" si="6"/>
        <v>1.0986122886681098</v>
      </c>
      <c r="O30" s="27">
        <f t="shared" si="7"/>
        <v>0.83768731764739168</v>
      </c>
      <c r="P30" s="21" t="s">
        <v>31</v>
      </c>
      <c r="Q30" s="28" t="str">
        <f t="shared" si="8"/>
        <v/>
      </c>
      <c r="R30" s="27">
        <f t="shared" si="9"/>
        <v>0.35200000000000009</v>
      </c>
      <c r="S30" s="21" t="s">
        <v>31</v>
      </c>
      <c r="T30" s="28" t="str">
        <f t="shared" si="10"/>
        <v/>
      </c>
      <c r="U30" s="27">
        <f t="shared" si="11"/>
        <v>0.27407407407407397</v>
      </c>
      <c r="V30" s="29">
        <f t="shared" si="12"/>
        <v>52.826091928813213</v>
      </c>
      <c r="W30" s="31"/>
    </row>
    <row r="31" spans="1:23" ht="15.75" customHeight="1">
      <c r="A31" s="19"/>
      <c r="B31" s="20" t="s">
        <v>65</v>
      </c>
      <c r="C31" s="21" t="s">
        <v>61</v>
      </c>
      <c r="D31" s="22">
        <f t="shared" si="0"/>
        <v>0.2</v>
      </c>
      <c r="E31" s="23" t="s">
        <v>20</v>
      </c>
      <c r="F31" s="24">
        <f t="shared" si="1"/>
        <v>0</v>
      </c>
      <c r="G31" s="25">
        <v>5</v>
      </c>
      <c r="H31" s="26">
        <f t="shared" si="2"/>
        <v>1.791759469228055</v>
      </c>
      <c r="I31" s="27">
        <f t="shared" si="3"/>
        <v>0.85470697916075711</v>
      </c>
      <c r="J31" s="25">
        <v>0</v>
      </c>
      <c r="K31" s="26">
        <f t="shared" si="4"/>
        <v>0</v>
      </c>
      <c r="L31" s="27">
        <f t="shared" si="5"/>
        <v>1</v>
      </c>
      <c r="M31" s="25">
        <v>0</v>
      </c>
      <c r="N31" s="26">
        <f t="shared" si="6"/>
        <v>0</v>
      </c>
      <c r="O31" s="27">
        <f t="shared" si="7"/>
        <v>1</v>
      </c>
      <c r="P31" s="21" t="s">
        <v>31</v>
      </c>
      <c r="Q31" s="28" t="str">
        <f t="shared" si="8"/>
        <v/>
      </c>
      <c r="R31" s="27">
        <f t="shared" si="9"/>
        <v>0.35200000000000009</v>
      </c>
      <c r="S31" s="21" t="s">
        <v>31</v>
      </c>
      <c r="T31" s="28" t="str">
        <f t="shared" si="10"/>
        <v/>
      </c>
      <c r="U31" s="27">
        <f t="shared" si="11"/>
        <v>0.27407407407407397</v>
      </c>
      <c r="V31" s="29">
        <f t="shared" si="12"/>
        <v>52.372995717533485</v>
      </c>
      <c r="W31" s="36" t="s">
        <v>273</v>
      </c>
    </row>
    <row r="32" spans="1:23" ht="15.75" customHeight="1">
      <c r="A32" s="19"/>
      <c r="B32" s="20" t="s">
        <v>66</v>
      </c>
      <c r="C32" s="21" t="s">
        <v>45</v>
      </c>
      <c r="D32" s="22">
        <f t="shared" si="0"/>
        <v>0.6</v>
      </c>
      <c r="E32" s="23" t="s">
        <v>20</v>
      </c>
      <c r="F32" s="24">
        <f t="shared" si="1"/>
        <v>0</v>
      </c>
      <c r="G32" s="25">
        <v>22</v>
      </c>
      <c r="H32" s="26">
        <f t="shared" si="2"/>
        <v>3.1354942159291497</v>
      </c>
      <c r="I32" s="27">
        <f t="shared" si="3"/>
        <v>0.57304200809769967</v>
      </c>
      <c r="J32" s="25">
        <v>4</v>
      </c>
      <c r="K32" s="26">
        <f t="shared" si="4"/>
        <v>1.6094379124341003</v>
      </c>
      <c r="L32" s="27">
        <f t="shared" si="5"/>
        <v>0.56370547412732275</v>
      </c>
      <c r="M32" s="25">
        <v>6</v>
      </c>
      <c r="N32" s="26">
        <f t="shared" si="6"/>
        <v>1.9459101490553132</v>
      </c>
      <c r="O32" s="27">
        <f t="shared" si="7"/>
        <v>0.71250467597331912</v>
      </c>
      <c r="P32" s="21" t="s">
        <v>31</v>
      </c>
      <c r="Q32" s="28" t="str">
        <f t="shared" si="8"/>
        <v/>
      </c>
      <c r="R32" s="27">
        <f t="shared" si="9"/>
        <v>0.35200000000000009</v>
      </c>
      <c r="S32" s="21" t="s">
        <v>31</v>
      </c>
      <c r="T32" s="28" t="str">
        <f t="shared" si="10"/>
        <v/>
      </c>
      <c r="U32" s="27">
        <f t="shared" si="11"/>
        <v>0.27407407407407397</v>
      </c>
      <c r="V32" s="29">
        <f t="shared" si="12"/>
        <v>52.187490276872509</v>
      </c>
      <c r="W32" s="31"/>
    </row>
    <row r="33" spans="1:23" ht="17.25" customHeight="1">
      <c r="A33" s="19"/>
      <c r="B33" s="20" t="s">
        <v>67</v>
      </c>
      <c r="C33" s="21" t="s">
        <v>52</v>
      </c>
      <c r="D33" s="22">
        <f t="shared" si="0"/>
        <v>0.4</v>
      </c>
      <c r="E33" s="23" t="s">
        <v>20</v>
      </c>
      <c r="F33" s="24">
        <f t="shared" si="1"/>
        <v>0</v>
      </c>
      <c r="G33" s="25">
        <v>4</v>
      </c>
      <c r="H33" s="26">
        <f t="shared" si="2"/>
        <v>1.6094379124341003</v>
      </c>
      <c r="I33" s="27">
        <f t="shared" si="3"/>
        <v>0.89292404256900448</v>
      </c>
      <c r="J33" s="25">
        <v>3</v>
      </c>
      <c r="K33" s="26">
        <f t="shared" si="4"/>
        <v>1.3862943611198906</v>
      </c>
      <c r="L33" s="27">
        <f t="shared" si="5"/>
        <v>0.62419635058178491</v>
      </c>
      <c r="M33" s="25">
        <v>3</v>
      </c>
      <c r="N33" s="26">
        <f t="shared" si="6"/>
        <v>1.3862943611198906</v>
      </c>
      <c r="O33" s="27">
        <f t="shared" si="7"/>
        <v>0.79518419864349321</v>
      </c>
      <c r="P33" s="21" t="s">
        <v>31</v>
      </c>
      <c r="Q33" s="28" t="str">
        <f t="shared" si="8"/>
        <v/>
      </c>
      <c r="R33" s="27">
        <f t="shared" si="9"/>
        <v>0.35200000000000009</v>
      </c>
      <c r="S33" s="21" t="s">
        <v>31</v>
      </c>
      <c r="T33" s="28" t="str">
        <f t="shared" si="10"/>
        <v/>
      </c>
      <c r="U33" s="27">
        <f t="shared" si="11"/>
        <v>0.27407407407407397</v>
      </c>
      <c r="V33" s="29">
        <f t="shared" si="12"/>
        <v>51.755753070612222</v>
      </c>
      <c r="W33" s="31"/>
    </row>
    <row r="34" spans="1:23" ht="15.75" customHeight="1">
      <c r="A34" s="19"/>
      <c r="B34" s="20" t="s">
        <v>68</v>
      </c>
      <c r="C34" s="21" t="s">
        <v>69</v>
      </c>
      <c r="D34" s="22">
        <f t="shared" si="0"/>
        <v>0.4</v>
      </c>
      <c r="E34" s="23" t="s">
        <v>14</v>
      </c>
      <c r="F34" s="24">
        <f t="shared" si="1"/>
        <v>1</v>
      </c>
      <c r="G34" s="25">
        <v>40</v>
      </c>
      <c r="H34" s="26">
        <f t="shared" si="2"/>
        <v>3.713572066704308</v>
      </c>
      <c r="I34" s="27">
        <f t="shared" si="3"/>
        <v>0.45186907459239478</v>
      </c>
      <c r="J34" s="25">
        <v>14</v>
      </c>
      <c r="K34" s="26">
        <f t="shared" si="4"/>
        <v>2.7080502011022101</v>
      </c>
      <c r="L34" s="27">
        <f t="shared" si="5"/>
        <v>0.26588812814630725</v>
      </c>
      <c r="M34" s="25">
        <v>55</v>
      </c>
      <c r="N34" s="26">
        <f t="shared" si="6"/>
        <v>4.0253516907351496</v>
      </c>
      <c r="O34" s="27">
        <f t="shared" si="7"/>
        <v>0.40528097393855878</v>
      </c>
      <c r="P34" s="21" t="s">
        <v>16</v>
      </c>
      <c r="Q34" s="28">
        <f t="shared" si="8"/>
        <v>1</v>
      </c>
      <c r="R34" s="22">
        <f t="shared" si="9"/>
        <v>1</v>
      </c>
      <c r="S34" s="21" t="s">
        <v>50</v>
      </c>
      <c r="T34" s="28">
        <f t="shared" si="10"/>
        <v>0.5</v>
      </c>
      <c r="U34" s="22">
        <f t="shared" si="11"/>
        <v>0.5</v>
      </c>
      <c r="V34" s="29">
        <f t="shared" si="12"/>
        <v>51.730155735119453</v>
      </c>
      <c r="W34" s="31"/>
    </row>
    <row r="35" spans="1:23" ht="15.75" customHeight="1">
      <c r="A35" s="19"/>
      <c r="B35" s="20" t="s">
        <v>70</v>
      </c>
      <c r="C35" s="21" t="s">
        <v>69</v>
      </c>
      <c r="D35" s="22">
        <f t="shared" si="0"/>
        <v>0.4</v>
      </c>
      <c r="E35" s="23" t="s">
        <v>14</v>
      </c>
      <c r="F35" s="24">
        <f t="shared" si="1"/>
        <v>1</v>
      </c>
      <c r="G35" s="25">
        <v>17</v>
      </c>
      <c r="H35" s="26">
        <f t="shared" si="2"/>
        <v>2.8903717578961645</v>
      </c>
      <c r="I35" s="27">
        <f t="shared" si="3"/>
        <v>0.62442298951405972</v>
      </c>
      <c r="J35" s="25">
        <v>5</v>
      </c>
      <c r="K35" s="26">
        <f t="shared" si="4"/>
        <v>1.791759469228055</v>
      </c>
      <c r="L35" s="27">
        <f t="shared" si="5"/>
        <v>0.51428082930987695</v>
      </c>
      <c r="M35" s="25">
        <v>9</v>
      </c>
      <c r="N35" s="26">
        <f t="shared" si="6"/>
        <v>2.3025850929940459</v>
      </c>
      <c r="O35" s="27">
        <f t="shared" si="7"/>
        <v>0.65980831759847547</v>
      </c>
      <c r="P35" s="21" t="s">
        <v>31</v>
      </c>
      <c r="Q35" s="28" t="str">
        <f t="shared" si="8"/>
        <v/>
      </c>
      <c r="R35" s="27">
        <f t="shared" si="9"/>
        <v>0.35200000000000009</v>
      </c>
      <c r="S35" s="21" t="s">
        <v>31</v>
      </c>
      <c r="T35" s="28" t="str">
        <f t="shared" si="10"/>
        <v/>
      </c>
      <c r="U35" s="27">
        <f t="shared" si="11"/>
        <v>0.27407407407407397</v>
      </c>
      <c r="V35" s="29">
        <f t="shared" si="12"/>
        <v>50.136767907577784</v>
      </c>
      <c r="W35" s="31"/>
    </row>
    <row r="36" spans="1:23" ht="15.75" customHeight="1">
      <c r="A36" s="19"/>
      <c r="B36" s="20" t="s">
        <v>71</v>
      </c>
      <c r="C36" s="21" t="s">
        <v>43</v>
      </c>
      <c r="D36" s="22">
        <f t="shared" si="0"/>
        <v>0.6</v>
      </c>
      <c r="E36" s="23" t="s">
        <v>14</v>
      </c>
      <c r="F36" s="24">
        <f t="shared" si="1"/>
        <v>1</v>
      </c>
      <c r="G36" s="25">
        <v>38</v>
      </c>
      <c r="H36" s="26">
        <f t="shared" si="2"/>
        <v>3.6635616461296463</v>
      </c>
      <c r="I36" s="27">
        <f t="shared" si="3"/>
        <v>0.46235193491776438</v>
      </c>
      <c r="J36" s="25">
        <v>16</v>
      </c>
      <c r="K36" s="26">
        <f t="shared" si="4"/>
        <v>2.8332133440562162</v>
      </c>
      <c r="L36" s="27">
        <f t="shared" si="5"/>
        <v>0.23195827369838784</v>
      </c>
      <c r="M36" s="25">
        <v>55</v>
      </c>
      <c r="N36" s="26">
        <f t="shared" si="6"/>
        <v>4.0253516907351496</v>
      </c>
      <c r="O36" s="27">
        <f t="shared" si="7"/>
        <v>0.40528097393855878</v>
      </c>
      <c r="P36" s="21" t="s">
        <v>31</v>
      </c>
      <c r="Q36" s="28" t="str">
        <f t="shared" si="8"/>
        <v/>
      </c>
      <c r="R36" s="27">
        <f t="shared" si="9"/>
        <v>0.35200000000000009</v>
      </c>
      <c r="S36" s="21" t="s">
        <v>50</v>
      </c>
      <c r="T36" s="28">
        <f t="shared" si="10"/>
        <v>0.5</v>
      </c>
      <c r="U36" s="22">
        <f t="shared" si="11"/>
        <v>0.5</v>
      </c>
      <c r="V36" s="29">
        <f t="shared" si="12"/>
        <v>49.565335066133557</v>
      </c>
      <c r="W36" s="31"/>
    </row>
    <row r="37" spans="1:23" ht="21" customHeight="1">
      <c r="A37" s="19"/>
      <c r="B37" s="20" t="s">
        <v>72</v>
      </c>
      <c r="C37" s="21" t="s">
        <v>43</v>
      </c>
      <c r="D37" s="22">
        <f t="shared" si="0"/>
        <v>0.6</v>
      </c>
      <c r="E37" s="23" t="s">
        <v>20</v>
      </c>
      <c r="F37" s="24">
        <f t="shared" si="1"/>
        <v>0</v>
      </c>
      <c r="G37" s="25">
        <v>65</v>
      </c>
      <c r="H37" s="26">
        <f t="shared" si="2"/>
        <v>4.1896547420264252</v>
      </c>
      <c r="I37" s="27">
        <f t="shared" si="3"/>
        <v>0.35207570890215278</v>
      </c>
      <c r="J37" s="25">
        <v>4</v>
      </c>
      <c r="K37" s="26">
        <f t="shared" si="4"/>
        <v>1.6094379124341003</v>
      </c>
      <c r="L37" s="27">
        <f t="shared" si="5"/>
        <v>0.56370547412732275</v>
      </c>
      <c r="M37" s="25">
        <v>7</v>
      </c>
      <c r="N37" s="26">
        <f t="shared" si="6"/>
        <v>2.0794415416798357</v>
      </c>
      <c r="O37" s="27">
        <f t="shared" si="7"/>
        <v>0.69277629796523987</v>
      </c>
      <c r="P37" s="21" t="s">
        <v>31</v>
      </c>
      <c r="Q37" s="28" t="str">
        <f t="shared" si="8"/>
        <v/>
      </c>
      <c r="R37" s="27">
        <f t="shared" si="9"/>
        <v>0.35200000000000009</v>
      </c>
      <c r="S37" s="21" t="s">
        <v>31</v>
      </c>
      <c r="T37" s="28" t="str">
        <f t="shared" si="10"/>
        <v/>
      </c>
      <c r="U37" s="27">
        <f t="shared" si="11"/>
        <v>0.27407407407407397</v>
      </c>
      <c r="V37" s="29">
        <f t="shared" si="12"/>
        <v>49.484617834715067</v>
      </c>
      <c r="W37" s="31"/>
    </row>
    <row r="38" spans="1:23" ht="15.75" customHeight="1">
      <c r="A38" s="19"/>
      <c r="B38" s="20" t="s">
        <v>73</v>
      </c>
      <c r="C38" s="21" t="s">
        <v>43</v>
      </c>
      <c r="D38" s="22">
        <f t="shared" si="0"/>
        <v>0.6</v>
      </c>
      <c r="E38" s="23" t="s">
        <v>14</v>
      </c>
      <c r="F38" s="24">
        <f t="shared" si="1"/>
        <v>1</v>
      </c>
      <c r="G38" s="25">
        <v>9</v>
      </c>
      <c r="H38" s="26">
        <f t="shared" si="2"/>
        <v>2.3025850929940459</v>
      </c>
      <c r="I38" s="27">
        <f t="shared" si="3"/>
        <v>0.74763102172976148</v>
      </c>
      <c r="J38" s="25">
        <v>9</v>
      </c>
      <c r="K38" s="26">
        <f t="shared" si="4"/>
        <v>2.3025850929940459</v>
      </c>
      <c r="L38" s="27">
        <f t="shared" si="5"/>
        <v>0.37580364941821509</v>
      </c>
      <c r="M38" s="25">
        <v>76</v>
      </c>
      <c r="N38" s="26">
        <f t="shared" si="6"/>
        <v>4.3438054218536841</v>
      </c>
      <c r="O38" s="27">
        <f t="shared" si="7"/>
        <v>0.35823154636870125</v>
      </c>
      <c r="P38" s="21" t="s">
        <v>31</v>
      </c>
      <c r="Q38" s="28" t="str">
        <f t="shared" si="8"/>
        <v/>
      </c>
      <c r="R38" s="27">
        <f t="shared" si="9"/>
        <v>0.35200000000000009</v>
      </c>
      <c r="S38" s="21" t="s">
        <v>31</v>
      </c>
      <c r="T38" s="28" t="str">
        <f t="shared" si="10"/>
        <v/>
      </c>
      <c r="U38" s="27">
        <f t="shared" si="11"/>
        <v>0.27407407407407397</v>
      </c>
      <c r="V38" s="29">
        <f t="shared" si="12"/>
        <v>49.137043049532153</v>
      </c>
      <c r="W38" s="31"/>
    </row>
    <row r="39" spans="1:23" ht="15.75" customHeight="1">
      <c r="A39" s="19"/>
      <c r="B39" s="20" t="s">
        <v>74</v>
      </c>
      <c r="C39" s="21" t="s">
        <v>52</v>
      </c>
      <c r="D39" s="22">
        <f t="shared" si="0"/>
        <v>0.4</v>
      </c>
      <c r="E39" s="23" t="s">
        <v>20</v>
      </c>
      <c r="F39" s="24">
        <f t="shared" si="1"/>
        <v>0</v>
      </c>
      <c r="G39" s="25">
        <v>5</v>
      </c>
      <c r="H39" s="26">
        <f t="shared" si="2"/>
        <v>1.791759469228055</v>
      </c>
      <c r="I39" s="27">
        <f t="shared" si="3"/>
        <v>0.85470697916075711</v>
      </c>
      <c r="J39" s="25">
        <v>5</v>
      </c>
      <c r="K39" s="26">
        <f t="shared" si="4"/>
        <v>1.791759469228055</v>
      </c>
      <c r="L39" s="27">
        <f t="shared" si="5"/>
        <v>0.51428082930987695</v>
      </c>
      <c r="M39" s="25">
        <v>8</v>
      </c>
      <c r="N39" s="26">
        <f t="shared" si="6"/>
        <v>2.1972245773362196</v>
      </c>
      <c r="O39" s="27">
        <f t="shared" si="7"/>
        <v>0.67537463529478337</v>
      </c>
      <c r="P39" s="21" t="s">
        <v>31</v>
      </c>
      <c r="Q39" s="28" t="str">
        <f t="shared" si="8"/>
        <v/>
      </c>
      <c r="R39" s="27">
        <f t="shared" si="9"/>
        <v>0.35200000000000009</v>
      </c>
      <c r="S39" s="21" t="s">
        <v>31</v>
      </c>
      <c r="T39" s="28" t="str">
        <f t="shared" si="10"/>
        <v/>
      </c>
      <c r="U39" s="27">
        <f t="shared" si="11"/>
        <v>0.27407407407407397</v>
      </c>
      <c r="V39" s="29">
        <f t="shared" si="12"/>
        <v>47.828765746452468</v>
      </c>
      <c r="W39" s="31"/>
    </row>
    <row r="40" spans="1:23" ht="15.75" customHeight="1">
      <c r="A40" s="19"/>
      <c r="B40" s="20" t="s">
        <v>75</v>
      </c>
      <c r="C40" s="21" t="s">
        <v>76</v>
      </c>
      <c r="D40" s="22">
        <f t="shared" si="0"/>
        <v>0</v>
      </c>
      <c r="E40" s="23" t="s">
        <v>20</v>
      </c>
      <c r="F40" s="24">
        <f t="shared" si="1"/>
        <v>0</v>
      </c>
      <c r="G40" s="25">
        <v>2</v>
      </c>
      <c r="H40" s="26">
        <f t="shared" si="2"/>
        <v>1.0986122886681098</v>
      </c>
      <c r="I40" s="27">
        <f t="shared" si="3"/>
        <v>1</v>
      </c>
      <c r="J40" s="25">
        <v>0</v>
      </c>
      <c r="K40" s="26">
        <f t="shared" si="4"/>
        <v>0</v>
      </c>
      <c r="L40" s="27">
        <f t="shared" si="5"/>
        <v>1</v>
      </c>
      <c r="M40" s="25">
        <v>0</v>
      </c>
      <c r="N40" s="26">
        <f t="shared" si="6"/>
        <v>0</v>
      </c>
      <c r="O40" s="27">
        <f t="shared" si="7"/>
        <v>1</v>
      </c>
      <c r="P40" s="21" t="s">
        <v>31</v>
      </c>
      <c r="Q40" s="28" t="str">
        <f t="shared" si="8"/>
        <v/>
      </c>
      <c r="R40" s="27">
        <f t="shared" si="9"/>
        <v>0.35200000000000009</v>
      </c>
      <c r="S40" s="21" t="s">
        <v>31</v>
      </c>
      <c r="T40" s="28" t="str">
        <f t="shared" si="10"/>
        <v/>
      </c>
      <c r="U40" s="27">
        <f t="shared" si="11"/>
        <v>0.27407407407407397</v>
      </c>
      <c r="V40" s="29">
        <f t="shared" si="12"/>
        <v>47.82592592592593</v>
      </c>
      <c r="W40" s="31"/>
    </row>
    <row r="41" spans="1:23" ht="15.75" customHeight="1">
      <c r="A41" s="19"/>
      <c r="B41" s="20" t="s">
        <v>77</v>
      </c>
      <c r="C41" s="21" t="s">
        <v>76</v>
      </c>
      <c r="D41" s="22">
        <f t="shared" si="0"/>
        <v>0</v>
      </c>
      <c r="E41" s="23" t="s">
        <v>20</v>
      </c>
      <c r="F41" s="24">
        <f t="shared" si="1"/>
        <v>0</v>
      </c>
      <c r="G41" s="25">
        <v>2</v>
      </c>
      <c r="H41" s="26">
        <f t="shared" si="2"/>
        <v>1.0986122886681098</v>
      </c>
      <c r="I41" s="27">
        <f t="shared" si="3"/>
        <v>1</v>
      </c>
      <c r="J41" s="25">
        <v>0</v>
      </c>
      <c r="K41" s="26">
        <f t="shared" si="4"/>
        <v>0</v>
      </c>
      <c r="L41" s="27">
        <f t="shared" si="5"/>
        <v>1</v>
      </c>
      <c r="M41" s="25">
        <v>0</v>
      </c>
      <c r="N41" s="26">
        <f t="shared" si="6"/>
        <v>0</v>
      </c>
      <c r="O41" s="27">
        <f t="shared" si="7"/>
        <v>1</v>
      </c>
      <c r="P41" s="21" t="s">
        <v>31</v>
      </c>
      <c r="Q41" s="28" t="str">
        <f t="shared" si="8"/>
        <v/>
      </c>
      <c r="R41" s="27">
        <f t="shared" si="9"/>
        <v>0.35200000000000009</v>
      </c>
      <c r="S41" s="21" t="s">
        <v>31</v>
      </c>
      <c r="T41" s="28" t="str">
        <f t="shared" si="10"/>
        <v/>
      </c>
      <c r="U41" s="27">
        <f t="shared" si="11"/>
        <v>0.27407407407407397</v>
      </c>
      <c r="V41" s="29">
        <f t="shared" si="12"/>
        <v>47.82592592592593</v>
      </c>
      <c r="W41" s="31"/>
    </row>
    <row r="42" spans="1:23" ht="15.75" customHeight="1">
      <c r="A42" s="19"/>
      <c r="B42" s="20" t="s">
        <v>78</v>
      </c>
      <c r="C42" s="21" t="s">
        <v>55</v>
      </c>
      <c r="D42" s="22">
        <f t="shared" si="0"/>
        <v>0.4</v>
      </c>
      <c r="E42" s="23" t="s">
        <v>20</v>
      </c>
      <c r="F42" s="24">
        <f t="shared" si="1"/>
        <v>0</v>
      </c>
      <c r="G42" s="25">
        <v>37</v>
      </c>
      <c r="H42" s="26">
        <f t="shared" si="2"/>
        <v>3.6375861597263857</v>
      </c>
      <c r="I42" s="27">
        <f t="shared" si="3"/>
        <v>0.46779674807310268</v>
      </c>
      <c r="J42" s="25">
        <v>3</v>
      </c>
      <c r="K42" s="26">
        <f t="shared" si="4"/>
        <v>1.3862943611198906</v>
      </c>
      <c r="L42" s="27">
        <f t="shared" si="5"/>
        <v>0.62419635058178491</v>
      </c>
      <c r="M42" s="25">
        <v>3</v>
      </c>
      <c r="N42" s="26">
        <f t="shared" si="6"/>
        <v>1.3862943611198906</v>
      </c>
      <c r="O42" s="27">
        <f t="shared" si="7"/>
        <v>0.79518419864349321</v>
      </c>
      <c r="P42" s="21" t="s">
        <v>31</v>
      </c>
      <c r="Q42" s="28" t="str">
        <f t="shared" si="8"/>
        <v/>
      </c>
      <c r="R42" s="27">
        <f t="shared" si="9"/>
        <v>0.35200000000000009</v>
      </c>
      <c r="S42" s="21" t="s">
        <v>31</v>
      </c>
      <c r="T42" s="28" t="str">
        <f t="shared" si="10"/>
        <v/>
      </c>
      <c r="U42" s="27">
        <f t="shared" si="11"/>
        <v>0.27407407407407397</v>
      </c>
      <c r="V42" s="29">
        <f t="shared" si="12"/>
        <v>47.50448012565321</v>
      </c>
      <c r="W42" s="21"/>
    </row>
    <row r="43" spans="1:23" ht="15.75" customHeight="1">
      <c r="A43" s="19"/>
      <c r="B43" s="20" t="s">
        <v>79</v>
      </c>
      <c r="C43" s="21" t="s">
        <v>80</v>
      </c>
      <c r="D43" s="22">
        <f t="shared" si="0"/>
        <v>0.2</v>
      </c>
      <c r="E43" s="23" t="s">
        <v>20</v>
      </c>
      <c r="F43" s="24">
        <f t="shared" si="1"/>
        <v>0</v>
      </c>
      <c r="G43" s="25">
        <v>11</v>
      </c>
      <c r="H43" s="26">
        <f t="shared" si="2"/>
        <v>2.4849066497880004</v>
      </c>
      <c r="I43" s="27">
        <f t="shared" si="3"/>
        <v>0.70941395832151422</v>
      </c>
      <c r="J43" s="25">
        <v>1</v>
      </c>
      <c r="K43" s="26">
        <f t="shared" si="4"/>
        <v>0.69314718055994529</v>
      </c>
      <c r="L43" s="27">
        <f t="shared" si="5"/>
        <v>0.81209817529089245</v>
      </c>
      <c r="M43" s="25">
        <v>1</v>
      </c>
      <c r="N43" s="26">
        <f t="shared" si="6"/>
        <v>0.69314718055994529</v>
      </c>
      <c r="O43" s="27">
        <f t="shared" si="7"/>
        <v>0.89759209932174655</v>
      </c>
      <c r="P43" s="21" t="s">
        <v>31</v>
      </c>
      <c r="Q43" s="28" t="str">
        <f t="shared" si="8"/>
        <v/>
      </c>
      <c r="R43" s="27">
        <f t="shared" si="9"/>
        <v>0.35200000000000009</v>
      </c>
      <c r="S43" s="21" t="s">
        <v>31</v>
      </c>
      <c r="T43" s="28" t="str">
        <f t="shared" si="10"/>
        <v/>
      </c>
      <c r="U43" s="27">
        <f t="shared" si="11"/>
        <v>0.27407407407407397</v>
      </c>
      <c r="V43" s="29">
        <f t="shared" si="12"/>
        <v>47.420358868639198</v>
      </c>
      <c r="W43" s="21"/>
    </row>
    <row r="44" spans="1:23" ht="15.75" customHeight="1">
      <c r="A44" s="19"/>
      <c r="B44" s="20" t="s">
        <v>81</v>
      </c>
      <c r="C44" s="21" t="s">
        <v>55</v>
      </c>
      <c r="D44" s="22">
        <f t="shared" si="0"/>
        <v>0.4</v>
      </c>
      <c r="E44" s="23" t="s">
        <v>20</v>
      </c>
      <c r="F44" s="24">
        <f t="shared" si="1"/>
        <v>0</v>
      </c>
      <c r="G44" s="25">
        <v>26</v>
      </c>
      <c r="H44" s="26">
        <f t="shared" si="2"/>
        <v>3.2958368660043291</v>
      </c>
      <c r="I44" s="27">
        <f t="shared" si="3"/>
        <v>0.53943202070660523</v>
      </c>
      <c r="J44" s="25">
        <v>3</v>
      </c>
      <c r="K44" s="26">
        <f t="shared" si="4"/>
        <v>1.3862943611198906</v>
      </c>
      <c r="L44" s="27">
        <f t="shared" si="5"/>
        <v>0.62419635058178491</v>
      </c>
      <c r="M44" s="25">
        <v>4</v>
      </c>
      <c r="N44" s="26">
        <f t="shared" si="6"/>
        <v>1.6094379124341003</v>
      </c>
      <c r="O44" s="27">
        <f t="shared" si="7"/>
        <v>0.76221621827672881</v>
      </c>
      <c r="P44" s="21" t="s">
        <v>31</v>
      </c>
      <c r="Q44" s="28" t="str">
        <f t="shared" si="8"/>
        <v/>
      </c>
      <c r="R44" s="27">
        <f t="shared" si="9"/>
        <v>0.35200000000000009</v>
      </c>
      <c r="S44" s="21" t="s">
        <v>31</v>
      </c>
      <c r="T44" s="28" t="str">
        <f t="shared" si="10"/>
        <v/>
      </c>
      <c r="U44" s="27">
        <f t="shared" si="11"/>
        <v>0.27407407407407397</v>
      </c>
      <c r="V44" s="29">
        <f t="shared" si="12"/>
        <v>47.396633342819122</v>
      </c>
      <c r="W44" s="31"/>
    </row>
    <row r="45" spans="1:23" ht="15.75" customHeight="1">
      <c r="A45" s="19"/>
      <c r="B45" s="20" t="s">
        <v>82</v>
      </c>
      <c r="C45" s="21" t="s">
        <v>76</v>
      </c>
      <c r="D45" s="22">
        <f t="shared" si="0"/>
        <v>0</v>
      </c>
      <c r="E45" s="23" t="s">
        <v>14</v>
      </c>
      <c r="F45" s="24">
        <f t="shared" si="1"/>
        <v>1</v>
      </c>
      <c r="G45" s="25">
        <v>14</v>
      </c>
      <c r="H45" s="26">
        <f t="shared" si="2"/>
        <v>2.7080502011022101</v>
      </c>
      <c r="I45" s="27">
        <f t="shared" si="3"/>
        <v>0.66264005292230699</v>
      </c>
      <c r="J45" s="25">
        <v>4</v>
      </c>
      <c r="K45" s="26">
        <f t="shared" si="4"/>
        <v>1.6094379124341003</v>
      </c>
      <c r="L45" s="27">
        <f t="shared" si="5"/>
        <v>0.56370547412732275</v>
      </c>
      <c r="M45" s="25">
        <v>4</v>
      </c>
      <c r="N45" s="26">
        <f t="shared" si="6"/>
        <v>1.6094379124341003</v>
      </c>
      <c r="O45" s="27">
        <f t="shared" si="7"/>
        <v>0.76221621827672881</v>
      </c>
      <c r="P45" s="21" t="s">
        <v>16</v>
      </c>
      <c r="Q45" s="28">
        <f t="shared" si="8"/>
        <v>1</v>
      </c>
      <c r="R45" s="22">
        <f t="shared" si="9"/>
        <v>1</v>
      </c>
      <c r="S45" s="21" t="s">
        <v>83</v>
      </c>
      <c r="T45" s="28">
        <f t="shared" si="10"/>
        <v>0.1</v>
      </c>
      <c r="U45" s="22">
        <f t="shared" si="11"/>
        <v>0.1</v>
      </c>
      <c r="V45" s="29">
        <f t="shared" si="12"/>
        <v>47.250333356777901</v>
      </c>
      <c r="W45" s="31"/>
    </row>
    <row r="46" spans="1:23" ht="15.75" customHeight="1">
      <c r="A46" s="19"/>
      <c r="B46" s="20" t="s">
        <v>84</v>
      </c>
      <c r="C46" s="21" t="s">
        <v>55</v>
      </c>
      <c r="D46" s="22">
        <f t="shared" si="0"/>
        <v>0.4</v>
      </c>
      <c r="E46" s="23" t="s">
        <v>20</v>
      </c>
      <c r="F46" s="24">
        <f t="shared" si="1"/>
        <v>0</v>
      </c>
      <c r="G46" s="25">
        <v>17</v>
      </c>
      <c r="H46" s="26">
        <f t="shared" si="2"/>
        <v>2.8903717578961645</v>
      </c>
      <c r="I46" s="27">
        <f t="shared" si="3"/>
        <v>0.62442298951405972</v>
      </c>
      <c r="J46" s="25">
        <v>2</v>
      </c>
      <c r="K46" s="26">
        <f t="shared" si="4"/>
        <v>1.0986122886681098</v>
      </c>
      <c r="L46" s="27">
        <f t="shared" si="5"/>
        <v>0.7021826540189845</v>
      </c>
      <c r="M46" s="25">
        <v>7</v>
      </c>
      <c r="N46" s="26">
        <f t="shared" si="6"/>
        <v>2.0794415416798357</v>
      </c>
      <c r="O46" s="27">
        <f t="shared" si="7"/>
        <v>0.69277629796523987</v>
      </c>
      <c r="P46" s="21" t="s">
        <v>31</v>
      </c>
      <c r="Q46" s="28" t="str">
        <f t="shared" si="8"/>
        <v/>
      </c>
      <c r="R46" s="27">
        <f t="shared" si="9"/>
        <v>0.35200000000000009</v>
      </c>
      <c r="S46" s="21" t="s">
        <v>31</v>
      </c>
      <c r="T46" s="28" t="str">
        <f t="shared" si="10"/>
        <v/>
      </c>
      <c r="U46" s="27">
        <f t="shared" si="11"/>
        <v>0.27407407407407397</v>
      </c>
      <c r="V46" s="29">
        <f t="shared" si="12"/>
        <v>46.900476540292438</v>
      </c>
      <c r="W46" s="31"/>
    </row>
    <row r="47" spans="1:23" ht="15.75" customHeight="1">
      <c r="A47" s="19"/>
      <c r="B47" s="20" t="s">
        <v>85</v>
      </c>
      <c r="C47" s="21" t="s">
        <v>55</v>
      </c>
      <c r="D47" s="22">
        <f t="shared" si="0"/>
        <v>0.4</v>
      </c>
      <c r="E47" s="23" t="s">
        <v>20</v>
      </c>
      <c r="F47" s="24">
        <f t="shared" si="1"/>
        <v>0</v>
      </c>
      <c r="G47" s="25">
        <v>45</v>
      </c>
      <c r="H47" s="26">
        <f t="shared" si="2"/>
        <v>3.8286413964890951</v>
      </c>
      <c r="I47" s="27">
        <f t="shared" si="3"/>
        <v>0.42774898725845678</v>
      </c>
      <c r="J47" s="25">
        <v>2</v>
      </c>
      <c r="K47" s="26">
        <f t="shared" si="4"/>
        <v>1.0986122886681098</v>
      </c>
      <c r="L47" s="27">
        <f t="shared" si="5"/>
        <v>0.7021826540189845</v>
      </c>
      <c r="M47" s="25">
        <v>4</v>
      </c>
      <c r="N47" s="26">
        <f t="shared" si="6"/>
        <v>1.6094379124341003</v>
      </c>
      <c r="O47" s="27">
        <f t="shared" si="7"/>
        <v>0.76221621827672881</v>
      </c>
      <c r="P47" s="21" t="s">
        <v>31</v>
      </c>
      <c r="Q47" s="28" t="str">
        <f t="shared" si="8"/>
        <v/>
      </c>
      <c r="R47" s="27">
        <f t="shared" si="9"/>
        <v>0.35200000000000009</v>
      </c>
      <c r="S47" s="21" t="s">
        <v>31</v>
      </c>
      <c r="T47" s="28" t="str">
        <f t="shared" si="10"/>
        <v/>
      </c>
      <c r="U47" s="27">
        <f t="shared" si="11"/>
        <v>0.27407407407407397</v>
      </c>
      <c r="V47" s="29">
        <f t="shared" si="12"/>
        <v>46.669734525523637</v>
      </c>
      <c r="W47" s="31"/>
    </row>
    <row r="48" spans="1:23" ht="15.75" customHeight="1">
      <c r="A48" s="19"/>
      <c r="B48" s="20" t="s">
        <v>86</v>
      </c>
      <c r="C48" s="21" t="s">
        <v>55</v>
      </c>
      <c r="D48" s="22">
        <f t="shared" si="0"/>
        <v>0.4</v>
      </c>
      <c r="E48" s="23" t="s">
        <v>20</v>
      </c>
      <c r="F48" s="24">
        <f t="shared" si="1"/>
        <v>0</v>
      </c>
      <c r="G48" s="25">
        <v>32</v>
      </c>
      <c r="H48" s="26">
        <f t="shared" si="2"/>
        <v>3.4965075614664802</v>
      </c>
      <c r="I48" s="27">
        <f t="shared" si="3"/>
        <v>0.49736872974139545</v>
      </c>
      <c r="J48" s="25">
        <v>3</v>
      </c>
      <c r="K48" s="26">
        <f t="shared" si="4"/>
        <v>1.3862943611198906</v>
      </c>
      <c r="L48" s="27">
        <f t="shared" si="5"/>
        <v>0.62419635058178491</v>
      </c>
      <c r="M48" s="25">
        <v>5</v>
      </c>
      <c r="N48" s="26">
        <f t="shared" si="6"/>
        <v>1.791759469228055</v>
      </c>
      <c r="O48" s="27">
        <f t="shared" si="7"/>
        <v>0.73527941696913834</v>
      </c>
      <c r="P48" s="21" t="s">
        <v>31</v>
      </c>
      <c r="Q48" s="28" t="str">
        <f t="shared" si="8"/>
        <v/>
      </c>
      <c r="R48" s="27">
        <f t="shared" si="9"/>
        <v>0.35200000000000009</v>
      </c>
      <c r="S48" s="21" t="s">
        <v>31</v>
      </c>
      <c r="T48" s="28" t="str">
        <f t="shared" si="10"/>
        <v/>
      </c>
      <c r="U48" s="27">
        <f t="shared" si="11"/>
        <v>0.27407407407407397</v>
      </c>
      <c r="V48" s="29">
        <f t="shared" si="12"/>
        <v>46.302580400477261</v>
      </c>
      <c r="W48" s="31"/>
    </row>
    <row r="49" spans="1:23" ht="15.75" customHeight="1">
      <c r="A49" s="19"/>
      <c r="B49" s="20" t="s">
        <v>87</v>
      </c>
      <c r="C49" s="21" t="s">
        <v>76</v>
      </c>
      <c r="D49" s="22">
        <f t="shared" si="0"/>
        <v>0</v>
      </c>
      <c r="E49" s="23" t="s">
        <v>20</v>
      </c>
      <c r="F49" s="24">
        <f t="shared" si="1"/>
        <v>0</v>
      </c>
      <c r="G49" s="25">
        <v>6</v>
      </c>
      <c r="H49" s="26">
        <f t="shared" si="2"/>
        <v>1.9459101490553132</v>
      </c>
      <c r="I49" s="27">
        <f t="shared" si="3"/>
        <v>0.82239491245303098</v>
      </c>
      <c r="J49" s="25">
        <v>0</v>
      </c>
      <c r="K49" s="26">
        <f t="shared" si="4"/>
        <v>0</v>
      </c>
      <c r="L49" s="27">
        <f t="shared" si="5"/>
        <v>1</v>
      </c>
      <c r="M49" s="25">
        <v>0</v>
      </c>
      <c r="N49" s="26">
        <f t="shared" si="6"/>
        <v>0</v>
      </c>
      <c r="O49" s="27">
        <f t="shared" si="7"/>
        <v>1</v>
      </c>
      <c r="P49" s="21" t="s">
        <v>31</v>
      </c>
      <c r="Q49" s="28" t="str">
        <f t="shared" si="8"/>
        <v/>
      </c>
      <c r="R49" s="27">
        <f t="shared" si="9"/>
        <v>0.35200000000000009</v>
      </c>
      <c r="S49" s="21" t="s">
        <v>31</v>
      </c>
      <c r="T49" s="28" t="str">
        <f t="shared" si="10"/>
        <v/>
      </c>
      <c r="U49" s="27">
        <f t="shared" si="11"/>
        <v>0.27407407407407397</v>
      </c>
      <c r="V49" s="29">
        <f t="shared" si="12"/>
        <v>46.049875050456244</v>
      </c>
      <c r="W49" s="21"/>
    </row>
    <row r="50" spans="1:23" ht="15.75" customHeight="1">
      <c r="A50" s="19"/>
      <c r="B50" s="20" t="s">
        <v>88</v>
      </c>
      <c r="C50" s="21" t="s">
        <v>89</v>
      </c>
      <c r="D50" s="22">
        <f t="shared" si="0"/>
        <v>0.2</v>
      </c>
      <c r="E50" s="23" t="s">
        <v>20</v>
      </c>
      <c r="F50" s="24">
        <f t="shared" si="1"/>
        <v>0</v>
      </c>
      <c r="G50" s="25">
        <v>29</v>
      </c>
      <c r="H50" s="26">
        <f t="shared" si="2"/>
        <v>3.4011973816621555</v>
      </c>
      <c r="I50" s="27">
        <f t="shared" si="3"/>
        <v>0.51734703208306398</v>
      </c>
      <c r="J50" s="25">
        <v>1</v>
      </c>
      <c r="K50" s="26">
        <f t="shared" si="4"/>
        <v>0.69314718055994529</v>
      </c>
      <c r="L50" s="27">
        <f t="shared" si="5"/>
        <v>0.81209817529089245</v>
      </c>
      <c r="M50" s="25">
        <v>1</v>
      </c>
      <c r="N50" s="26">
        <f t="shared" si="6"/>
        <v>0.69314718055994529</v>
      </c>
      <c r="O50" s="27">
        <f t="shared" si="7"/>
        <v>0.89759209932174655</v>
      </c>
      <c r="P50" s="21" t="s">
        <v>31</v>
      </c>
      <c r="Q50" s="28" t="str">
        <f t="shared" si="8"/>
        <v/>
      </c>
      <c r="R50" s="27">
        <f t="shared" si="9"/>
        <v>0.35200000000000009</v>
      </c>
      <c r="S50" s="21" t="s">
        <v>31</v>
      </c>
      <c r="T50" s="28" t="str">
        <f t="shared" si="10"/>
        <v/>
      </c>
      <c r="U50" s="27">
        <f t="shared" si="11"/>
        <v>0.27407407407407397</v>
      </c>
      <c r="V50" s="29">
        <f t="shared" si="12"/>
        <v>45.499689606254698</v>
      </c>
      <c r="W50" s="21"/>
    </row>
    <row r="51" spans="1:23" ht="15.75" customHeight="1">
      <c r="A51" s="19"/>
      <c r="B51" s="20" t="s">
        <v>90</v>
      </c>
      <c r="C51" s="21" t="s">
        <v>55</v>
      </c>
      <c r="D51" s="22">
        <f t="shared" si="0"/>
        <v>0.4</v>
      </c>
      <c r="E51" s="23" t="s">
        <v>20</v>
      </c>
      <c r="F51" s="24">
        <f t="shared" si="1"/>
        <v>0</v>
      </c>
      <c r="G51" s="25">
        <v>52</v>
      </c>
      <c r="H51" s="26">
        <f t="shared" si="2"/>
        <v>3.970291913552122</v>
      </c>
      <c r="I51" s="27">
        <f t="shared" si="3"/>
        <v>0.39805712367632096</v>
      </c>
      <c r="J51" s="25">
        <v>5</v>
      </c>
      <c r="K51" s="26">
        <f t="shared" si="4"/>
        <v>1.791759469228055</v>
      </c>
      <c r="L51" s="27">
        <f t="shared" si="5"/>
        <v>0.51428082930987695</v>
      </c>
      <c r="M51" s="25">
        <v>5</v>
      </c>
      <c r="N51" s="26">
        <f t="shared" si="6"/>
        <v>1.791759469228055</v>
      </c>
      <c r="O51" s="27">
        <f t="shared" si="7"/>
        <v>0.73527941696913834</v>
      </c>
      <c r="P51" s="21" t="s">
        <v>31</v>
      </c>
      <c r="Q51" s="28" t="str">
        <f t="shared" si="8"/>
        <v/>
      </c>
      <c r="R51" s="27">
        <f t="shared" si="9"/>
        <v>0.35200000000000009</v>
      </c>
      <c r="S51" s="21" t="s">
        <v>31</v>
      </c>
      <c r="T51" s="28" t="str">
        <f t="shared" si="10"/>
        <v/>
      </c>
      <c r="U51" s="27">
        <f t="shared" si="11"/>
        <v>0.27407407407407397</v>
      </c>
      <c r="V51" s="29">
        <f t="shared" si="12"/>
        <v>44.759886733466985</v>
      </c>
      <c r="W51" s="21"/>
    </row>
    <row r="52" spans="1:23" ht="15.75" customHeight="1">
      <c r="A52" s="19"/>
      <c r="B52" s="20" t="s">
        <v>91</v>
      </c>
      <c r="C52" s="21" t="s">
        <v>76</v>
      </c>
      <c r="D52" s="22">
        <f t="shared" si="0"/>
        <v>0</v>
      </c>
      <c r="E52" s="23" t="s">
        <v>20</v>
      </c>
      <c r="F52" s="24">
        <f t="shared" si="1"/>
        <v>0</v>
      </c>
      <c r="G52" s="25">
        <v>2</v>
      </c>
      <c r="H52" s="26">
        <f t="shared" si="2"/>
        <v>1.0986122886681098</v>
      </c>
      <c r="I52" s="27">
        <f t="shared" si="3"/>
        <v>1</v>
      </c>
      <c r="J52" s="25">
        <v>1</v>
      </c>
      <c r="K52" s="26">
        <f t="shared" si="4"/>
        <v>0.69314718055994529</v>
      </c>
      <c r="L52" s="27">
        <f t="shared" si="5"/>
        <v>0.81209817529089245</v>
      </c>
      <c r="M52" s="25">
        <v>1</v>
      </c>
      <c r="N52" s="26">
        <f t="shared" si="6"/>
        <v>0.69314718055994529</v>
      </c>
      <c r="O52" s="27">
        <f t="shared" si="7"/>
        <v>0.89759209932174655</v>
      </c>
      <c r="P52" s="21" t="s">
        <v>31</v>
      </c>
      <c r="Q52" s="28" t="str">
        <f t="shared" si="8"/>
        <v/>
      </c>
      <c r="R52" s="27">
        <f t="shared" si="9"/>
        <v>0.35200000000000009</v>
      </c>
      <c r="S52" s="21" t="s">
        <v>31</v>
      </c>
      <c r="T52" s="28" t="str">
        <f t="shared" si="10"/>
        <v/>
      </c>
      <c r="U52" s="27">
        <f t="shared" si="11"/>
        <v>0.27407407407407397</v>
      </c>
      <c r="V52" s="29">
        <f t="shared" si="12"/>
        <v>44.32621928542406</v>
      </c>
      <c r="W52" s="21"/>
    </row>
    <row r="53" spans="1:23" ht="15.75" customHeight="1">
      <c r="A53" s="19"/>
      <c r="B53" s="20" t="s">
        <v>92</v>
      </c>
      <c r="C53" s="21" t="s">
        <v>89</v>
      </c>
      <c r="D53" s="22">
        <f t="shared" si="0"/>
        <v>0.2</v>
      </c>
      <c r="E53" s="23" t="s">
        <v>14</v>
      </c>
      <c r="F53" s="24">
        <f t="shared" si="1"/>
        <v>1</v>
      </c>
      <c r="G53" s="25">
        <v>15</v>
      </c>
      <c r="H53" s="26">
        <f t="shared" si="2"/>
        <v>2.7725887222397811</v>
      </c>
      <c r="I53" s="27">
        <f t="shared" si="3"/>
        <v>0.64911190628972593</v>
      </c>
      <c r="J53" s="25">
        <v>4</v>
      </c>
      <c r="K53" s="26">
        <f t="shared" si="4"/>
        <v>1.6094379124341003</v>
      </c>
      <c r="L53" s="27">
        <f t="shared" si="5"/>
        <v>0.56370547412732275</v>
      </c>
      <c r="M53" s="25">
        <v>10</v>
      </c>
      <c r="N53" s="26">
        <f t="shared" si="6"/>
        <v>2.3978952727983707</v>
      </c>
      <c r="O53" s="27">
        <f t="shared" si="7"/>
        <v>0.64572687039538224</v>
      </c>
      <c r="P53" s="21" t="s">
        <v>31</v>
      </c>
      <c r="Q53" s="28" t="str">
        <f t="shared" si="8"/>
        <v/>
      </c>
      <c r="R53" s="27">
        <f t="shared" si="9"/>
        <v>0.35200000000000009</v>
      </c>
      <c r="S53" s="21" t="s">
        <v>31</v>
      </c>
      <c r="T53" s="28" t="str">
        <f t="shared" si="10"/>
        <v/>
      </c>
      <c r="U53" s="27">
        <f t="shared" si="11"/>
        <v>0.27407407407407397</v>
      </c>
      <c r="V53" s="29">
        <f t="shared" si="12"/>
        <v>44.278744119344353</v>
      </c>
      <c r="W53" s="21"/>
    </row>
    <row r="54" spans="1:23" ht="15.75" customHeight="1">
      <c r="A54" s="19"/>
      <c r="B54" s="20" t="s">
        <v>93</v>
      </c>
      <c r="C54" s="21" t="s">
        <v>55</v>
      </c>
      <c r="D54" s="22">
        <f t="shared" si="0"/>
        <v>0.4</v>
      </c>
      <c r="E54" s="23" t="s">
        <v>20</v>
      </c>
      <c r="F54" s="24">
        <f t="shared" si="1"/>
        <v>0</v>
      </c>
      <c r="G54" s="25">
        <v>44</v>
      </c>
      <c r="H54" s="26">
        <f t="shared" si="2"/>
        <v>3.8066624897703196</v>
      </c>
      <c r="I54" s="27">
        <f t="shared" si="3"/>
        <v>0.4323560632756096</v>
      </c>
      <c r="J54" s="25">
        <v>6</v>
      </c>
      <c r="K54" s="26">
        <f t="shared" si="4"/>
        <v>1.9459101490553132</v>
      </c>
      <c r="L54" s="27">
        <f t="shared" si="5"/>
        <v>0.47249288753928176</v>
      </c>
      <c r="M54" s="25">
        <v>7</v>
      </c>
      <c r="N54" s="26">
        <f t="shared" si="6"/>
        <v>2.0794415416798357</v>
      </c>
      <c r="O54" s="27">
        <f t="shared" si="7"/>
        <v>0.69277629796523987</v>
      </c>
      <c r="P54" s="21" t="s">
        <v>31</v>
      </c>
      <c r="Q54" s="28" t="str">
        <f t="shared" si="8"/>
        <v/>
      </c>
      <c r="R54" s="27">
        <f t="shared" si="9"/>
        <v>0.35200000000000009</v>
      </c>
      <c r="S54" s="21" t="s">
        <v>31</v>
      </c>
      <c r="T54" s="28" t="str">
        <f t="shared" si="10"/>
        <v/>
      </c>
      <c r="U54" s="27">
        <f t="shared" si="11"/>
        <v>0.27407407407407397</v>
      </c>
      <c r="V54" s="29">
        <f t="shared" si="12"/>
        <v>43.83135844550943</v>
      </c>
      <c r="W54" s="31"/>
    </row>
    <row r="55" spans="1:23" ht="15.75" customHeight="1">
      <c r="A55" s="19"/>
      <c r="B55" s="20" t="s">
        <v>94</v>
      </c>
      <c r="C55" s="21" t="s">
        <v>61</v>
      </c>
      <c r="D55" s="22">
        <f t="shared" si="0"/>
        <v>0.2</v>
      </c>
      <c r="E55" s="23" t="s">
        <v>20</v>
      </c>
      <c r="F55" s="24">
        <f t="shared" si="1"/>
        <v>0</v>
      </c>
      <c r="G55" s="25">
        <v>8</v>
      </c>
      <c r="H55" s="26">
        <f t="shared" si="2"/>
        <v>2.1972245773362196</v>
      </c>
      <c r="I55" s="27">
        <f t="shared" si="3"/>
        <v>0.7697160103533025</v>
      </c>
      <c r="J55" s="25">
        <v>3</v>
      </c>
      <c r="K55" s="26">
        <f t="shared" si="4"/>
        <v>1.3862943611198906</v>
      </c>
      <c r="L55" s="27">
        <f t="shared" si="5"/>
        <v>0.62419635058178491</v>
      </c>
      <c r="M55" s="25">
        <v>4</v>
      </c>
      <c r="N55" s="26">
        <f t="shared" si="6"/>
        <v>1.6094379124341003</v>
      </c>
      <c r="O55" s="27">
        <f t="shared" si="7"/>
        <v>0.76221621827672881</v>
      </c>
      <c r="P55" s="21" t="s">
        <v>31</v>
      </c>
      <c r="Q55" s="28" t="str">
        <f t="shared" si="8"/>
        <v/>
      </c>
      <c r="R55" s="27">
        <f t="shared" si="9"/>
        <v>0.35200000000000009</v>
      </c>
      <c r="S55" s="21" t="s">
        <v>31</v>
      </c>
      <c r="T55" s="28" t="str">
        <f t="shared" si="10"/>
        <v/>
      </c>
      <c r="U55" s="27">
        <f t="shared" si="11"/>
        <v>0.27407407407407397</v>
      </c>
      <c r="V55" s="29">
        <f t="shared" si="12"/>
        <v>43.6994732392861</v>
      </c>
      <c r="W55" s="32" t="s">
        <v>279</v>
      </c>
    </row>
    <row r="56" spans="1:23" ht="15.75" customHeight="1">
      <c r="A56" s="19"/>
      <c r="B56" s="20" t="s">
        <v>95</v>
      </c>
      <c r="C56" s="21" t="s">
        <v>55</v>
      </c>
      <c r="D56" s="22">
        <f t="shared" si="0"/>
        <v>0.4</v>
      </c>
      <c r="E56" s="23" t="s">
        <v>20</v>
      </c>
      <c r="F56" s="24">
        <f t="shared" si="1"/>
        <v>0</v>
      </c>
      <c r="G56" s="25">
        <v>51</v>
      </c>
      <c r="H56" s="26">
        <f t="shared" si="2"/>
        <v>3.9512437185814275</v>
      </c>
      <c r="I56" s="27">
        <f t="shared" si="3"/>
        <v>0.40204988288597587</v>
      </c>
      <c r="J56" s="25">
        <v>5</v>
      </c>
      <c r="K56" s="26">
        <f t="shared" si="4"/>
        <v>1.791759469228055</v>
      </c>
      <c r="L56" s="27">
        <f t="shared" si="5"/>
        <v>0.51428082930987695</v>
      </c>
      <c r="M56" s="25">
        <v>8</v>
      </c>
      <c r="N56" s="26">
        <f t="shared" si="6"/>
        <v>2.1972245773362196</v>
      </c>
      <c r="O56" s="27">
        <f t="shared" si="7"/>
        <v>0.67537463529478337</v>
      </c>
      <c r="P56" s="21" t="s">
        <v>31</v>
      </c>
      <c r="Q56" s="28" t="str">
        <f t="shared" si="8"/>
        <v/>
      </c>
      <c r="R56" s="27">
        <f t="shared" si="9"/>
        <v>0.35200000000000009</v>
      </c>
      <c r="S56" s="21" t="s">
        <v>31</v>
      </c>
      <c r="T56" s="28" t="str">
        <f t="shared" si="10"/>
        <v/>
      </c>
      <c r="U56" s="27">
        <f t="shared" si="11"/>
        <v>0.27407407407407397</v>
      </c>
      <c r="V56" s="29">
        <f t="shared" si="12"/>
        <v>43.302194783704657</v>
      </c>
      <c r="W56" s="21"/>
    </row>
    <row r="57" spans="1:23" ht="15.75" customHeight="1">
      <c r="A57" s="19"/>
      <c r="B57" s="20" t="s">
        <v>96</v>
      </c>
      <c r="C57" s="21" t="s">
        <v>43</v>
      </c>
      <c r="D57" s="22">
        <f t="shared" si="0"/>
        <v>0.6</v>
      </c>
      <c r="E57" s="23" t="s">
        <v>14</v>
      </c>
      <c r="F57" s="24">
        <f t="shared" si="1"/>
        <v>1</v>
      </c>
      <c r="G57" s="25">
        <v>31</v>
      </c>
      <c r="H57" s="26">
        <f t="shared" si="2"/>
        <v>3.4657359027997265</v>
      </c>
      <c r="I57" s="27">
        <f t="shared" si="3"/>
        <v>0.50381888545048303</v>
      </c>
      <c r="J57" s="25">
        <v>19</v>
      </c>
      <c r="K57" s="26">
        <f t="shared" si="4"/>
        <v>2.9957322735539909</v>
      </c>
      <c r="L57" s="27">
        <f t="shared" si="5"/>
        <v>0.18790182470910766</v>
      </c>
      <c r="M57" s="25">
        <v>86</v>
      </c>
      <c r="N57" s="26">
        <f t="shared" si="6"/>
        <v>4.4659081186545837</v>
      </c>
      <c r="O57" s="27">
        <f t="shared" si="7"/>
        <v>0.34019168240152464</v>
      </c>
      <c r="P57" s="21" t="s">
        <v>31</v>
      </c>
      <c r="Q57" s="28" t="str">
        <f t="shared" si="8"/>
        <v/>
      </c>
      <c r="R57" s="27">
        <f t="shared" si="9"/>
        <v>0.35200000000000009</v>
      </c>
      <c r="S57" s="21" t="s">
        <v>97</v>
      </c>
      <c r="T57" s="28">
        <f t="shared" si="10"/>
        <v>0.1</v>
      </c>
      <c r="U57" s="22">
        <f t="shared" si="11"/>
        <v>0.1</v>
      </c>
      <c r="V57" s="29">
        <f t="shared" si="12"/>
        <v>43.132490038088491</v>
      </c>
      <c r="W57" s="21"/>
    </row>
    <row r="58" spans="1:23" ht="15.75" customHeight="1">
      <c r="A58" s="19"/>
      <c r="B58" s="20" t="s">
        <v>98</v>
      </c>
      <c r="C58" s="21" t="s">
        <v>76</v>
      </c>
      <c r="D58" s="22">
        <f t="shared" si="0"/>
        <v>0</v>
      </c>
      <c r="E58" s="23" t="s">
        <v>14</v>
      </c>
      <c r="F58" s="24">
        <f t="shared" si="1"/>
        <v>1</v>
      </c>
      <c r="G58" s="25">
        <v>59</v>
      </c>
      <c r="H58" s="26">
        <f t="shared" si="2"/>
        <v>4.0943445622221004</v>
      </c>
      <c r="I58" s="27">
        <f t="shared" si="3"/>
        <v>0.37205401124382131</v>
      </c>
      <c r="J58" s="25">
        <v>11</v>
      </c>
      <c r="K58" s="26">
        <f t="shared" si="4"/>
        <v>2.4849066497880004</v>
      </c>
      <c r="L58" s="27">
        <f t="shared" si="5"/>
        <v>0.3263790046007693</v>
      </c>
      <c r="M58" s="25">
        <v>19</v>
      </c>
      <c r="N58" s="26">
        <f t="shared" si="6"/>
        <v>2.9957322735539909</v>
      </c>
      <c r="O58" s="27">
        <f t="shared" si="7"/>
        <v>0.55740041692022202</v>
      </c>
      <c r="P58" s="21" t="s">
        <v>16</v>
      </c>
      <c r="Q58" s="28">
        <f t="shared" si="8"/>
        <v>1</v>
      </c>
      <c r="R58" s="22">
        <f t="shared" si="9"/>
        <v>1</v>
      </c>
      <c r="S58" s="21" t="s">
        <v>50</v>
      </c>
      <c r="T58" s="28">
        <f t="shared" si="10"/>
        <v>0.5</v>
      </c>
      <c r="U58" s="22">
        <f t="shared" si="11"/>
        <v>0.5</v>
      </c>
      <c r="V58" s="29">
        <f t="shared" si="12"/>
        <v>43.037445558447608</v>
      </c>
      <c r="W58" s="21"/>
    </row>
    <row r="59" spans="1:23" ht="15.75" customHeight="1">
      <c r="A59" s="19"/>
      <c r="B59" s="20" t="s">
        <v>99</v>
      </c>
      <c r="C59" s="21" t="s">
        <v>76</v>
      </c>
      <c r="D59" s="22">
        <f t="shared" si="0"/>
        <v>0</v>
      </c>
      <c r="E59" s="23" t="s">
        <v>14</v>
      </c>
      <c r="F59" s="24">
        <f t="shared" si="1"/>
        <v>1</v>
      </c>
      <c r="G59" s="25">
        <v>24</v>
      </c>
      <c r="H59" s="26">
        <f t="shared" si="2"/>
        <v>3.2188758248682006</v>
      </c>
      <c r="I59" s="27">
        <f t="shared" si="3"/>
        <v>0.55556409549131136</v>
      </c>
      <c r="J59" s="25">
        <v>4</v>
      </c>
      <c r="K59" s="26">
        <f t="shared" si="4"/>
        <v>1.6094379124341003</v>
      </c>
      <c r="L59" s="27">
        <f t="shared" si="5"/>
        <v>0.56370547412732275</v>
      </c>
      <c r="M59" s="25">
        <v>8</v>
      </c>
      <c r="N59" s="26">
        <f t="shared" si="6"/>
        <v>2.1972245773362196</v>
      </c>
      <c r="O59" s="27">
        <f t="shared" si="7"/>
        <v>0.67537463529478337</v>
      </c>
      <c r="P59" s="21" t="s">
        <v>83</v>
      </c>
      <c r="Q59" s="28">
        <f t="shared" si="8"/>
        <v>0.5</v>
      </c>
      <c r="R59" s="22">
        <f t="shared" si="9"/>
        <v>0.5</v>
      </c>
      <c r="S59" s="21" t="s">
        <v>50</v>
      </c>
      <c r="T59" s="28">
        <f t="shared" si="10"/>
        <v>0.5</v>
      </c>
      <c r="U59" s="22">
        <f t="shared" si="11"/>
        <v>0.5</v>
      </c>
      <c r="V59" s="29">
        <f t="shared" si="12"/>
        <v>42.758534207919311</v>
      </c>
      <c r="W59" s="21"/>
    </row>
    <row r="60" spans="1:23" ht="15.75" customHeight="1">
      <c r="A60" s="19"/>
      <c r="B60" s="20" t="s">
        <v>100</v>
      </c>
      <c r="C60" s="21" t="s">
        <v>76</v>
      </c>
      <c r="D60" s="22">
        <f t="shared" si="0"/>
        <v>0</v>
      </c>
      <c r="E60" s="23" t="s">
        <v>20</v>
      </c>
      <c r="F60" s="24">
        <f t="shared" si="1"/>
        <v>0</v>
      </c>
      <c r="G60" s="25">
        <v>34</v>
      </c>
      <c r="H60" s="26">
        <f t="shared" si="2"/>
        <v>3.5553480614894135</v>
      </c>
      <c r="I60" s="27">
        <f t="shared" si="3"/>
        <v>0.48503496537533786</v>
      </c>
      <c r="J60" s="25">
        <v>0</v>
      </c>
      <c r="K60" s="26">
        <f t="shared" si="4"/>
        <v>0</v>
      </c>
      <c r="L60" s="27">
        <f t="shared" si="5"/>
        <v>1</v>
      </c>
      <c r="M60" s="25">
        <v>0</v>
      </c>
      <c r="N60" s="26">
        <f t="shared" si="6"/>
        <v>0</v>
      </c>
      <c r="O60" s="27">
        <f t="shared" si="7"/>
        <v>1</v>
      </c>
      <c r="P60" s="21" t="s">
        <v>31</v>
      </c>
      <c r="Q60" s="28" t="str">
        <f t="shared" si="8"/>
        <v/>
      </c>
      <c r="R60" s="27">
        <f t="shared" si="9"/>
        <v>0.35200000000000009</v>
      </c>
      <c r="S60" s="21" t="s">
        <v>31</v>
      </c>
      <c r="T60" s="28" t="str">
        <f t="shared" si="10"/>
        <v/>
      </c>
      <c r="U60" s="27">
        <f t="shared" si="11"/>
        <v>0.27407407407407397</v>
      </c>
      <c r="V60" s="29">
        <f t="shared" si="12"/>
        <v>42.676275579679306</v>
      </c>
      <c r="W60" s="21"/>
    </row>
    <row r="61" spans="1:23" ht="15.75" customHeight="1">
      <c r="A61" s="19"/>
      <c r="B61" s="20" t="s">
        <v>101</v>
      </c>
      <c r="C61" s="21" t="s">
        <v>76</v>
      </c>
      <c r="D61" s="22">
        <f t="shared" si="0"/>
        <v>0</v>
      </c>
      <c r="E61" s="23" t="s">
        <v>14</v>
      </c>
      <c r="F61" s="24">
        <f t="shared" si="1"/>
        <v>1</v>
      </c>
      <c r="G61" s="25">
        <v>6</v>
      </c>
      <c r="H61" s="26">
        <f t="shared" si="2"/>
        <v>1.9459101490553132</v>
      </c>
      <c r="I61" s="27">
        <f t="shared" si="3"/>
        <v>0.82239491245303098</v>
      </c>
      <c r="J61" s="25">
        <v>3</v>
      </c>
      <c r="K61" s="26">
        <f t="shared" si="4"/>
        <v>1.3862943611198906</v>
      </c>
      <c r="L61" s="27">
        <f t="shared" si="5"/>
        <v>0.62419635058178491</v>
      </c>
      <c r="M61" s="25">
        <v>5</v>
      </c>
      <c r="N61" s="26">
        <f t="shared" si="6"/>
        <v>1.791759469228055</v>
      </c>
      <c r="O61" s="27">
        <f t="shared" si="7"/>
        <v>0.73527941696913834</v>
      </c>
      <c r="P61" s="21" t="s">
        <v>31</v>
      </c>
      <c r="Q61" s="28" t="str">
        <f t="shared" si="8"/>
        <v/>
      </c>
      <c r="R61" s="27">
        <f t="shared" si="9"/>
        <v>0.35200000000000009</v>
      </c>
      <c r="S61" s="21" t="s">
        <v>31</v>
      </c>
      <c r="T61" s="28" t="str">
        <f t="shared" si="10"/>
        <v/>
      </c>
      <c r="U61" s="27">
        <f t="shared" si="11"/>
        <v>0.27407407407407397</v>
      </c>
      <c r="V61" s="29">
        <f t="shared" si="12"/>
        <v>42.552842227593615</v>
      </c>
      <c r="W61" s="21"/>
    </row>
    <row r="62" spans="1:23" ht="15.75" customHeight="1">
      <c r="A62" s="19"/>
      <c r="B62" s="20" t="s">
        <v>102</v>
      </c>
      <c r="C62" s="21" t="s">
        <v>55</v>
      </c>
      <c r="D62" s="22">
        <f t="shared" si="0"/>
        <v>0.4</v>
      </c>
      <c r="E62" s="23" t="s">
        <v>20</v>
      </c>
      <c r="F62" s="24">
        <f t="shared" si="1"/>
        <v>0</v>
      </c>
      <c r="G62" s="25">
        <v>43</v>
      </c>
      <c r="H62" s="26">
        <f t="shared" si="2"/>
        <v>3.784189633918261</v>
      </c>
      <c r="I62" s="27">
        <f t="shared" si="3"/>
        <v>0.43706667770960717</v>
      </c>
      <c r="J62" s="25">
        <v>7</v>
      </c>
      <c r="K62" s="26">
        <f t="shared" si="4"/>
        <v>2.0794415416798357</v>
      </c>
      <c r="L62" s="27">
        <f t="shared" si="5"/>
        <v>0.43629452587267725</v>
      </c>
      <c r="M62" s="25">
        <v>10</v>
      </c>
      <c r="N62" s="26">
        <f t="shared" si="6"/>
        <v>2.3978952727983707</v>
      </c>
      <c r="O62" s="27">
        <f t="shared" si="7"/>
        <v>0.64572687039538224</v>
      </c>
      <c r="P62" s="21" t="s">
        <v>31</v>
      </c>
      <c r="Q62" s="28" t="str">
        <f t="shared" si="8"/>
        <v/>
      </c>
      <c r="R62" s="27">
        <f t="shared" si="9"/>
        <v>0.35200000000000009</v>
      </c>
      <c r="S62" s="21" t="s">
        <v>31</v>
      </c>
      <c r="T62" s="28" t="str">
        <f t="shared" si="10"/>
        <v/>
      </c>
      <c r="U62" s="27">
        <f t="shared" si="11"/>
        <v>0.27407407407407397</v>
      </c>
      <c r="V62" s="29">
        <f t="shared" si="12"/>
        <v>42.521237092269942</v>
      </c>
      <c r="W62" s="21"/>
    </row>
    <row r="63" spans="1:23" ht="15.75" customHeight="1">
      <c r="A63" s="19"/>
      <c r="B63" s="20" t="s">
        <v>103</v>
      </c>
      <c r="C63" s="21" t="s">
        <v>89</v>
      </c>
      <c r="D63" s="22">
        <f t="shared" si="0"/>
        <v>0.2</v>
      </c>
      <c r="E63" s="23" t="s">
        <v>20</v>
      </c>
      <c r="F63" s="24">
        <f t="shared" si="1"/>
        <v>0</v>
      </c>
      <c r="G63" s="25">
        <v>34</v>
      </c>
      <c r="H63" s="26">
        <f t="shared" si="2"/>
        <v>3.5553480614894135</v>
      </c>
      <c r="I63" s="27">
        <f t="shared" si="3"/>
        <v>0.48503496537533786</v>
      </c>
      <c r="J63" s="25">
        <v>2</v>
      </c>
      <c r="K63" s="26">
        <f t="shared" si="4"/>
        <v>1.0986122886681098</v>
      </c>
      <c r="L63" s="27">
        <f t="shared" si="5"/>
        <v>0.7021826540189845</v>
      </c>
      <c r="M63" s="25">
        <v>3</v>
      </c>
      <c r="N63" s="26">
        <f t="shared" si="6"/>
        <v>1.3862943611198906</v>
      </c>
      <c r="O63" s="27">
        <f t="shared" si="7"/>
        <v>0.79518419864349321</v>
      </c>
      <c r="P63" s="21" t="s">
        <v>31</v>
      </c>
      <c r="Q63" s="28" t="str">
        <f t="shared" si="8"/>
        <v/>
      </c>
      <c r="R63" s="27">
        <f t="shared" si="9"/>
        <v>0.35200000000000009</v>
      </c>
      <c r="S63" s="21" t="s">
        <v>31</v>
      </c>
      <c r="T63" s="28" t="str">
        <f t="shared" si="10"/>
        <v/>
      </c>
      <c r="U63" s="27">
        <f t="shared" si="11"/>
        <v>0.27407407407407397</v>
      </c>
      <c r="V63" s="29">
        <f t="shared" si="12"/>
        <v>42.066793815861566</v>
      </c>
      <c r="W63" s="21"/>
    </row>
    <row r="64" spans="1:23" ht="15.75" customHeight="1">
      <c r="A64" s="19"/>
      <c r="B64" s="20" t="s">
        <v>104</v>
      </c>
      <c r="C64" s="21" t="s">
        <v>43</v>
      </c>
      <c r="D64" s="22">
        <f t="shared" si="0"/>
        <v>0.6</v>
      </c>
      <c r="E64" s="23" t="s">
        <v>14</v>
      </c>
      <c r="F64" s="24">
        <f t="shared" si="1"/>
        <v>1</v>
      </c>
      <c r="G64" s="25">
        <v>42</v>
      </c>
      <c r="H64" s="26">
        <f t="shared" si="2"/>
        <v>3.7612001156935624</v>
      </c>
      <c r="I64" s="27">
        <f t="shared" si="3"/>
        <v>0.44188559156251639</v>
      </c>
      <c r="J64" s="25">
        <v>19</v>
      </c>
      <c r="K64" s="26">
        <f t="shared" si="4"/>
        <v>2.9957322735539909</v>
      </c>
      <c r="L64" s="27">
        <f t="shared" si="5"/>
        <v>0.18790182470910766</v>
      </c>
      <c r="M64" s="25">
        <v>98</v>
      </c>
      <c r="N64" s="26">
        <f t="shared" si="6"/>
        <v>4.5951198501345898</v>
      </c>
      <c r="O64" s="27">
        <f t="shared" si="7"/>
        <v>0.3211015056901656</v>
      </c>
      <c r="P64" s="21" t="s">
        <v>31</v>
      </c>
      <c r="Q64" s="28" t="str">
        <f t="shared" si="8"/>
        <v/>
      </c>
      <c r="R64" s="27">
        <f t="shared" si="9"/>
        <v>0.35200000000000009</v>
      </c>
      <c r="S64" s="21" t="s">
        <v>83</v>
      </c>
      <c r="T64" s="28">
        <f t="shared" si="10"/>
        <v>0.1</v>
      </c>
      <c r="U64" s="22">
        <f t="shared" si="11"/>
        <v>0.1</v>
      </c>
      <c r="V64" s="29">
        <f t="shared" si="12"/>
        <v>42.035902681424844</v>
      </c>
      <c r="W64" s="21"/>
    </row>
    <row r="65" spans="1:23" ht="15.75" customHeight="1">
      <c r="A65" s="19"/>
      <c r="B65" s="20" t="s">
        <v>105</v>
      </c>
      <c r="C65" s="21" t="s">
        <v>76</v>
      </c>
      <c r="D65" s="22">
        <f t="shared" si="0"/>
        <v>0</v>
      </c>
      <c r="E65" s="23" t="s">
        <v>20</v>
      </c>
      <c r="F65" s="24">
        <f t="shared" si="1"/>
        <v>0</v>
      </c>
      <c r="G65" s="25">
        <v>9</v>
      </c>
      <c r="H65" s="26">
        <f t="shared" si="2"/>
        <v>2.3025850929940459</v>
      </c>
      <c r="I65" s="27">
        <f t="shared" si="3"/>
        <v>0.74763102172976148</v>
      </c>
      <c r="J65" s="25">
        <v>1</v>
      </c>
      <c r="K65" s="26">
        <f t="shared" si="4"/>
        <v>0.69314718055994529</v>
      </c>
      <c r="L65" s="27">
        <f t="shared" si="5"/>
        <v>0.81209817529089245</v>
      </c>
      <c r="M65" s="25">
        <v>1</v>
      </c>
      <c r="N65" s="26">
        <f t="shared" si="6"/>
        <v>0.69314718055994529</v>
      </c>
      <c r="O65" s="27">
        <f t="shared" si="7"/>
        <v>0.89759209932174655</v>
      </c>
      <c r="P65" s="21" t="s">
        <v>31</v>
      </c>
      <c r="Q65" s="28" t="str">
        <f t="shared" si="8"/>
        <v/>
      </c>
      <c r="R65" s="27">
        <f t="shared" si="9"/>
        <v>0.35200000000000009</v>
      </c>
      <c r="S65" s="21" t="s">
        <v>31</v>
      </c>
      <c r="T65" s="28" t="str">
        <f t="shared" si="10"/>
        <v/>
      </c>
      <c r="U65" s="27">
        <f t="shared" si="11"/>
        <v>0.27407407407407397</v>
      </c>
      <c r="V65" s="29">
        <f t="shared" si="12"/>
        <v>41.802529502721669</v>
      </c>
      <c r="W65" s="21"/>
    </row>
    <row r="66" spans="1:23" ht="15.75" customHeight="1">
      <c r="A66" s="19"/>
      <c r="B66" s="20" t="s">
        <v>106</v>
      </c>
      <c r="C66" s="21" t="s">
        <v>89</v>
      </c>
      <c r="D66" s="22">
        <f t="shared" si="0"/>
        <v>0.2</v>
      </c>
      <c r="E66" s="23" t="s">
        <v>14</v>
      </c>
      <c r="F66" s="24">
        <f t="shared" si="1"/>
        <v>1</v>
      </c>
      <c r="G66" s="25">
        <v>16</v>
      </c>
      <c r="H66" s="26">
        <f t="shared" si="2"/>
        <v>2.8332133440562162</v>
      </c>
      <c r="I66" s="27">
        <f t="shared" si="3"/>
        <v>0.63640416587328108</v>
      </c>
      <c r="J66" s="25">
        <v>10</v>
      </c>
      <c r="K66" s="26">
        <f t="shared" si="4"/>
        <v>2.3978952727983707</v>
      </c>
      <c r="L66" s="27">
        <f t="shared" si="5"/>
        <v>0.34996648640167027</v>
      </c>
      <c r="M66" s="25">
        <v>16</v>
      </c>
      <c r="N66" s="26">
        <f t="shared" si="6"/>
        <v>2.8332133440562162</v>
      </c>
      <c r="O66" s="27">
        <f t="shared" si="7"/>
        <v>0.58141151132718372</v>
      </c>
      <c r="P66" s="21" t="s">
        <v>31</v>
      </c>
      <c r="Q66" s="28" t="str">
        <f t="shared" si="8"/>
        <v/>
      </c>
      <c r="R66" s="27">
        <f t="shared" si="9"/>
        <v>0.35200000000000009</v>
      </c>
      <c r="S66" s="21" t="s">
        <v>31</v>
      </c>
      <c r="T66" s="28" t="str">
        <f t="shared" si="10"/>
        <v/>
      </c>
      <c r="U66" s="27">
        <f t="shared" si="11"/>
        <v>0.27407407407407397</v>
      </c>
      <c r="V66" s="29">
        <f t="shared" si="12"/>
        <v>41.475087799846683</v>
      </c>
      <c r="W66" s="21"/>
    </row>
    <row r="67" spans="1:23" ht="15.75" customHeight="1">
      <c r="A67" s="19"/>
      <c r="B67" s="20" t="s">
        <v>107</v>
      </c>
      <c r="C67" s="21" t="s">
        <v>55</v>
      </c>
      <c r="D67" s="22">
        <f t="shared" si="0"/>
        <v>0.4</v>
      </c>
      <c r="E67" s="23" t="s">
        <v>20</v>
      </c>
      <c r="F67" s="24">
        <f t="shared" si="1"/>
        <v>0</v>
      </c>
      <c r="G67" s="25">
        <v>37</v>
      </c>
      <c r="H67" s="26">
        <f t="shared" si="2"/>
        <v>3.6375861597263857</v>
      </c>
      <c r="I67" s="27">
        <f t="shared" si="3"/>
        <v>0.46779674807310268</v>
      </c>
      <c r="J67" s="25">
        <v>8</v>
      </c>
      <c r="K67" s="26">
        <f t="shared" si="4"/>
        <v>2.1972245773362196</v>
      </c>
      <c r="L67" s="27">
        <f t="shared" si="5"/>
        <v>0.404365308037969</v>
      </c>
      <c r="M67" s="25">
        <v>15</v>
      </c>
      <c r="N67" s="26">
        <f t="shared" si="6"/>
        <v>2.7725887222397811</v>
      </c>
      <c r="O67" s="27">
        <f t="shared" si="7"/>
        <v>0.59036839728698642</v>
      </c>
      <c r="P67" s="21" t="s">
        <v>31</v>
      </c>
      <c r="Q67" s="28" t="str">
        <f t="shared" si="8"/>
        <v/>
      </c>
      <c r="R67" s="27">
        <f t="shared" si="9"/>
        <v>0.35200000000000009</v>
      </c>
      <c r="S67" s="21" t="s">
        <v>31</v>
      </c>
      <c r="T67" s="28" t="str">
        <f t="shared" si="10"/>
        <v/>
      </c>
      <c r="U67" s="27">
        <f t="shared" si="11"/>
        <v>0.27407407407407397</v>
      </c>
      <c r="V67" s="29">
        <f t="shared" si="12"/>
        <v>41.284929879021462</v>
      </c>
      <c r="W67" s="21"/>
    </row>
    <row r="68" spans="1:23" ht="15.75" customHeight="1">
      <c r="A68" s="19"/>
      <c r="B68" s="20" t="s">
        <v>108</v>
      </c>
      <c r="C68" s="21" t="s">
        <v>55</v>
      </c>
      <c r="D68" s="22">
        <f t="shared" si="0"/>
        <v>0.4</v>
      </c>
      <c r="E68" s="23" t="s">
        <v>20</v>
      </c>
      <c r="F68" s="24">
        <f t="shared" si="1"/>
        <v>0</v>
      </c>
      <c r="G68" s="25">
        <v>45</v>
      </c>
      <c r="H68" s="26">
        <f t="shared" si="2"/>
        <v>3.8286413964890951</v>
      </c>
      <c r="I68" s="27">
        <f t="shared" si="3"/>
        <v>0.42774898725845678</v>
      </c>
      <c r="J68" s="25">
        <v>9</v>
      </c>
      <c r="K68" s="26">
        <f t="shared" si="4"/>
        <v>2.3025850929940459</v>
      </c>
      <c r="L68" s="27">
        <f t="shared" si="5"/>
        <v>0.37580364941821509</v>
      </c>
      <c r="M68" s="25">
        <v>13</v>
      </c>
      <c r="N68" s="26">
        <f t="shared" si="6"/>
        <v>2.6390573296152584</v>
      </c>
      <c r="O68" s="27">
        <f t="shared" si="7"/>
        <v>0.61009677529506567</v>
      </c>
      <c r="P68" s="21" t="s">
        <v>31</v>
      </c>
      <c r="Q68" s="28" t="str">
        <f t="shared" si="8"/>
        <v/>
      </c>
      <c r="R68" s="27">
        <f t="shared" si="9"/>
        <v>0.35200000000000009</v>
      </c>
      <c r="S68" s="21" t="s">
        <v>31</v>
      </c>
      <c r="T68" s="28" t="str">
        <f t="shared" si="10"/>
        <v/>
      </c>
      <c r="U68" s="27">
        <f t="shared" si="11"/>
        <v>0.27407407407407397</v>
      </c>
      <c r="V68" s="29">
        <f t="shared" si="12"/>
        <v>41.234853427978209</v>
      </c>
      <c r="W68" s="21"/>
    </row>
    <row r="69" spans="1:23" ht="15.75" customHeight="1">
      <c r="A69" s="19"/>
      <c r="B69" s="20" t="s">
        <v>109</v>
      </c>
      <c r="C69" s="21" t="s">
        <v>76</v>
      </c>
      <c r="D69" s="22">
        <f t="shared" si="0"/>
        <v>0</v>
      </c>
      <c r="E69" s="23" t="s">
        <v>14</v>
      </c>
      <c r="F69" s="24">
        <f t="shared" si="1"/>
        <v>1</v>
      </c>
      <c r="G69" s="25">
        <v>26</v>
      </c>
      <c r="H69" s="26">
        <f t="shared" si="2"/>
        <v>3.2958368660043291</v>
      </c>
      <c r="I69" s="27">
        <f t="shared" si="3"/>
        <v>0.53943202070660523</v>
      </c>
      <c r="J69" s="25">
        <v>6</v>
      </c>
      <c r="K69" s="26">
        <f t="shared" si="4"/>
        <v>1.9459101490553132</v>
      </c>
      <c r="L69" s="27">
        <f t="shared" si="5"/>
        <v>0.47249288753928176</v>
      </c>
      <c r="M69" s="25">
        <v>11</v>
      </c>
      <c r="N69" s="26">
        <f t="shared" si="6"/>
        <v>2.4849066497880004</v>
      </c>
      <c r="O69" s="27">
        <f t="shared" si="7"/>
        <v>0.63287151629088489</v>
      </c>
      <c r="P69" s="21" t="s">
        <v>83</v>
      </c>
      <c r="Q69" s="28">
        <f t="shared" si="8"/>
        <v>0.5</v>
      </c>
      <c r="R69" s="22">
        <f t="shared" si="9"/>
        <v>0.5</v>
      </c>
      <c r="S69" s="21" t="s">
        <v>110</v>
      </c>
      <c r="T69" s="28">
        <f t="shared" si="10"/>
        <v>0.5</v>
      </c>
      <c r="U69" s="22">
        <f t="shared" si="11"/>
        <v>0.5</v>
      </c>
      <c r="V69" s="29">
        <f t="shared" si="12"/>
        <v>41.078572552034586</v>
      </c>
      <c r="W69" s="21"/>
    </row>
    <row r="70" spans="1:23" ht="15.75" customHeight="1">
      <c r="A70" s="19"/>
      <c r="B70" s="20" t="s">
        <v>111</v>
      </c>
      <c r="C70" s="21" t="s">
        <v>76</v>
      </c>
      <c r="D70" s="22">
        <f t="shared" si="0"/>
        <v>0</v>
      </c>
      <c r="E70" s="23" t="s">
        <v>14</v>
      </c>
      <c r="F70" s="24">
        <f t="shared" si="1"/>
        <v>1</v>
      </c>
      <c r="G70" s="25">
        <v>22</v>
      </c>
      <c r="H70" s="26">
        <f t="shared" si="2"/>
        <v>3.1354942159291497</v>
      </c>
      <c r="I70" s="27">
        <f t="shared" si="3"/>
        <v>0.57304200809769967</v>
      </c>
      <c r="J70" s="25">
        <v>7</v>
      </c>
      <c r="K70" s="26">
        <f t="shared" si="4"/>
        <v>2.0794415416798357</v>
      </c>
      <c r="L70" s="27">
        <f t="shared" si="5"/>
        <v>0.43629452587267725</v>
      </c>
      <c r="M70" s="25">
        <v>12</v>
      </c>
      <c r="N70" s="26">
        <f t="shared" si="6"/>
        <v>2.5649493574615367</v>
      </c>
      <c r="O70" s="27">
        <f t="shared" si="7"/>
        <v>0.62104573687874298</v>
      </c>
      <c r="P70" s="21" t="s">
        <v>83</v>
      </c>
      <c r="Q70" s="28">
        <f t="shared" si="8"/>
        <v>0.5</v>
      </c>
      <c r="R70" s="22">
        <f t="shared" si="9"/>
        <v>0.5</v>
      </c>
      <c r="S70" s="21" t="s">
        <v>110</v>
      </c>
      <c r="T70" s="28">
        <f t="shared" si="10"/>
        <v>0.5</v>
      </c>
      <c r="U70" s="22">
        <f t="shared" si="11"/>
        <v>0.5</v>
      </c>
      <c r="V70" s="29">
        <f t="shared" si="12"/>
        <v>40.938036132308959</v>
      </c>
      <c r="W70" s="21"/>
    </row>
    <row r="71" spans="1:23" ht="15.75" customHeight="1">
      <c r="A71" s="19"/>
      <c r="B71" s="20" t="s">
        <v>112</v>
      </c>
      <c r="C71" s="21" t="s">
        <v>89</v>
      </c>
      <c r="D71" s="22">
        <f t="shared" si="0"/>
        <v>0.2</v>
      </c>
      <c r="E71" s="23" t="s">
        <v>20</v>
      </c>
      <c r="F71" s="24">
        <f t="shared" si="1"/>
        <v>0</v>
      </c>
      <c r="G71" s="25">
        <v>8</v>
      </c>
      <c r="H71" s="26">
        <f t="shared" si="2"/>
        <v>2.1972245773362196</v>
      </c>
      <c r="I71" s="27">
        <f t="shared" si="3"/>
        <v>0.7697160103533025</v>
      </c>
      <c r="J71" s="25">
        <v>6</v>
      </c>
      <c r="K71" s="26">
        <f t="shared" si="4"/>
        <v>1.9459101490553132</v>
      </c>
      <c r="L71" s="27">
        <f t="shared" si="5"/>
        <v>0.47249288753928176</v>
      </c>
      <c r="M71" s="25">
        <v>8</v>
      </c>
      <c r="N71" s="26">
        <f t="shared" si="6"/>
        <v>2.1972245773362196</v>
      </c>
      <c r="O71" s="27">
        <f t="shared" si="7"/>
        <v>0.67537463529478337</v>
      </c>
      <c r="P71" s="21" t="s">
        <v>31</v>
      </c>
      <c r="Q71" s="28" t="str">
        <f t="shared" si="8"/>
        <v/>
      </c>
      <c r="R71" s="27">
        <f t="shared" si="9"/>
        <v>0.35200000000000009</v>
      </c>
      <c r="S71" s="21" t="s">
        <v>31</v>
      </c>
      <c r="T71" s="28" t="str">
        <f t="shared" si="10"/>
        <v/>
      </c>
      <c r="U71" s="27">
        <f t="shared" si="11"/>
        <v>0.27407407407407397</v>
      </c>
      <c r="V71" s="29">
        <f t="shared" si="12"/>
        <v>40.769916349524941</v>
      </c>
      <c r="W71" s="21"/>
    </row>
    <row r="72" spans="1:23" ht="15.75" customHeight="1">
      <c r="A72" s="19"/>
      <c r="B72" s="20" t="s">
        <v>113</v>
      </c>
      <c r="C72" s="21" t="s">
        <v>76</v>
      </c>
      <c r="D72" s="22">
        <f t="shared" si="0"/>
        <v>0</v>
      </c>
      <c r="E72" s="23" t="s">
        <v>14</v>
      </c>
      <c r="F72" s="24">
        <f t="shared" si="1"/>
        <v>1</v>
      </c>
      <c r="G72" s="25">
        <v>5</v>
      </c>
      <c r="H72" s="26">
        <f t="shared" si="2"/>
        <v>1.791759469228055</v>
      </c>
      <c r="I72" s="27">
        <f t="shared" si="3"/>
        <v>0.85470697916075711</v>
      </c>
      <c r="J72" s="25">
        <v>4</v>
      </c>
      <c r="K72" s="26">
        <f t="shared" si="4"/>
        <v>1.6094379124341003</v>
      </c>
      <c r="L72" s="27">
        <f t="shared" si="5"/>
        <v>0.56370547412732275</v>
      </c>
      <c r="M72" s="25">
        <v>8</v>
      </c>
      <c r="N72" s="26">
        <f t="shared" si="6"/>
        <v>2.1972245773362196</v>
      </c>
      <c r="O72" s="27">
        <f t="shared" si="7"/>
        <v>0.67537463529478337</v>
      </c>
      <c r="P72" s="21" t="s">
        <v>83</v>
      </c>
      <c r="Q72" s="28">
        <f t="shared" si="8"/>
        <v>0.5</v>
      </c>
      <c r="R72" s="22">
        <f t="shared" si="9"/>
        <v>0.5</v>
      </c>
      <c r="S72" s="21" t="s">
        <v>83</v>
      </c>
      <c r="T72" s="28">
        <f t="shared" si="10"/>
        <v>0.1</v>
      </c>
      <c r="U72" s="22">
        <f t="shared" si="11"/>
        <v>0.1</v>
      </c>
      <c r="V72" s="29">
        <f t="shared" si="12"/>
        <v>40.749963044613772</v>
      </c>
      <c r="W72" s="21"/>
    </row>
    <row r="73" spans="1:23" ht="15.75" customHeight="1">
      <c r="A73" s="19"/>
      <c r="B73" s="20" t="s">
        <v>114</v>
      </c>
      <c r="C73" s="21" t="s">
        <v>55</v>
      </c>
      <c r="D73" s="22">
        <f t="shared" si="0"/>
        <v>0.4</v>
      </c>
      <c r="E73" s="23" t="s">
        <v>20</v>
      </c>
      <c r="F73" s="24">
        <f t="shared" si="1"/>
        <v>0</v>
      </c>
      <c r="G73" s="25">
        <v>36</v>
      </c>
      <c r="H73" s="26">
        <f t="shared" si="2"/>
        <v>3.6109179126442243</v>
      </c>
      <c r="I73" s="27">
        <f t="shared" si="3"/>
        <v>0.47338677323330647</v>
      </c>
      <c r="J73" s="25">
        <v>8</v>
      </c>
      <c r="K73" s="26">
        <f t="shared" si="4"/>
        <v>2.1972245773362196</v>
      </c>
      <c r="L73" s="27">
        <f t="shared" si="5"/>
        <v>0.404365308037969</v>
      </c>
      <c r="M73" s="25">
        <v>19</v>
      </c>
      <c r="N73" s="26">
        <f t="shared" si="6"/>
        <v>2.9957322735539909</v>
      </c>
      <c r="O73" s="27">
        <f t="shared" si="7"/>
        <v>0.55740041692022202</v>
      </c>
      <c r="P73" s="21" t="s">
        <v>31</v>
      </c>
      <c r="Q73" s="28" t="str">
        <f t="shared" si="8"/>
        <v/>
      </c>
      <c r="R73" s="27">
        <f t="shared" si="9"/>
        <v>0.35200000000000009</v>
      </c>
      <c r="S73" s="21" t="s">
        <v>31</v>
      </c>
      <c r="T73" s="28" t="str">
        <f t="shared" si="10"/>
        <v/>
      </c>
      <c r="U73" s="27">
        <f t="shared" si="11"/>
        <v>0.27407407407407397</v>
      </c>
      <c r="V73" s="29">
        <f t="shared" si="12"/>
        <v>40.516630621454389</v>
      </c>
      <c r="W73" s="21"/>
    </row>
    <row r="74" spans="1:23" ht="15.75" customHeight="1">
      <c r="A74" s="19"/>
      <c r="B74" s="20" t="s">
        <v>115</v>
      </c>
      <c r="C74" s="21" t="s">
        <v>76</v>
      </c>
      <c r="D74" s="22">
        <f t="shared" si="0"/>
        <v>0</v>
      </c>
      <c r="E74" s="23" t="s">
        <v>20</v>
      </c>
      <c r="F74" s="24">
        <f t="shared" si="1"/>
        <v>0</v>
      </c>
      <c r="G74" s="25">
        <v>6</v>
      </c>
      <c r="H74" s="26">
        <f t="shared" si="2"/>
        <v>1.9459101490553132</v>
      </c>
      <c r="I74" s="27">
        <f t="shared" si="3"/>
        <v>0.82239491245303098</v>
      </c>
      <c r="J74" s="25">
        <v>2</v>
      </c>
      <c r="K74" s="26">
        <f t="shared" si="4"/>
        <v>1.0986122886681098</v>
      </c>
      <c r="L74" s="27">
        <f t="shared" si="5"/>
        <v>0.7021826540189845</v>
      </c>
      <c r="M74" s="25">
        <v>2</v>
      </c>
      <c r="N74" s="26">
        <f t="shared" si="6"/>
        <v>1.0986122886681098</v>
      </c>
      <c r="O74" s="27">
        <f t="shared" si="7"/>
        <v>0.83768731764739168</v>
      </c>
      <c r="P74" s="21" t="s">
        <v>31</v>
      </c>
      <c r="Q74" s="28" t="str">
        <f t="shared" si="8"/>
        <v/>
      </c>
      <c r="R74" s="27">
        <f t="shared" si="9"/>
        <v>0.35200000000000009</v>
      </c>
      <c r="S74" s="21" t="s">
        <v>31</v>
      </c>
      <c r="T74" s="28" t="str">
        <f t="shared" si="10"/>
        <v/>
      </c>
      <c r="U74" s="27">
        <f t="shared" si="11"/>
        <v>0.27407407407407397</v>
      </c>
      <c r="V74" s="29">
        <f t="shared" si="12"/>
        <v>40.502971261735958</v>
      </c>
      <c r="W74" s="21"/>
    </row>
    <row r="75" spans="1:23" ht="15.75" customHeight="1">
      <c r="A75" s="19"/>
      <c r="B75" s="20" t="s">
        <v>116</v>
      </c>
      <c r="C75" s="21" t="s">
        <v>55</v>
      </c>
      <c r="D75" s="22">
        <f t="shared" si="0"/>
        <v>0.4</v>
      </c>
      <c r="E75" s="23" t="s">
        <v>20</v>
      </c>
      <c r="F75" s="24">
        <f t="shared" si="1"/>
        <v>0</v>
      </c>
      <c r="G75" s="25">
        <v>79</v>
      </c>
      <c r="H75" s="26">
        <f t="shared" si="2"/>
        <v>4.3820266346738812</v>
      </c>
      <c r="I75" s="27">
        <f t="shared" si="3"/>
        <v>0.31175195921203303</v>
      </c>
      <c r="J75" s="25">
        <v>8</v>
      </c>
      <c r="K75" s="26">
        <f t="shared" si="4"/>
        <v>2.1972245773362196</v>
      </c>
      <c r="L75" s="27">
        <f t="shared" si="5"/>
        <v>0.404365308037969</v>
      </c>
      <c r="M75" s="25">
        <v>12</v>
      </c>
      <c r="N75" s="26">
        <f t="shared" si="6"/>
        <v>2.5649493574615367</v>
      </c>
      <c r="O75" s="27">
        <f t="shared" si="7"/>
        <v>0.62104573687874298</v>
      </c>
      <c r="P75" s="21" t="s">
        <v>31</v>
      </c>
      <c r="Q75" s="28" t="str">
        <f t="shared" si="8"/>
        <v/>
      </c>
      <c r="R75" s="27">
        <f t="shared" si="9"/>
        <v>0.35200000000000009</v>
      </c>
      <c r="S75" s="21" t="s">
        <v>31</v>
      </c>
      <c r="T75" s="28" t="str">
        <f t="shared" si="10"/>
        <v/>
      </c>
      <c r="U75" s="27">
        <f t="shared" si="11"/>
        <v>0.27407407407407397</v>
      </c>
      <c r="V75" s="29">
        <f t="shared" si="12"/>
        <v>40.49141548020468</v>
      </c>
      <c r="W75" s="21"/>
    </row>
    <row r="76" spans="1:23" ht="15.75" customHeight="1">
      <c r="A76" s="19"/>
      <c r="B76" s="20" t="s">
        <v>117</v>
      </c>
      <c r="C76" s="21" t="s">
        <v>76</v>
      </c>
      <c r="D76" s="22">
        <f t="shared" si="0"/>
        <v>0</v>
      </c>
      <c r="E76" s="23" t="s">
        <v>20</v>
      </c>
      <c r="F76" s="24">
        <f t="shared" si="1"/>
        <v>0</v>
      </c>
      <c r="G76" s="25">
        <v>19</v>
      </c>
      <c r="H76" s="26">
        <f t="shared" si="2"/>
        <v>2.9957322735539909</v>
      </c>
      <c r="I76" s="27">
        <f t="shared" si="3"/>
        <v>0.6023380008905187</v>
      </c>
      <c r="J76" s="25">
        <v>1</v>
      </c>
      <c r="K76" s="26">
        <f t="shared" si="4"/>
        <v>0.69314718055994529</v>
      </c>
      <c r="L76" s="27">
        <f t="shared" si="5"/>
        <v>0.81209817529089245</v>
      </c>
      <c r="M76" s="25">
        <v>1</v>
      </c>
      <c r="N76" s="26">
        <f t="shared" si="6"/>
        <v>0.69314718055994529</v>
      </c>
      <c r="O76" s="27">
        <f t="shared" si="7"/>
        <v>0.89759209932174655</v>
      </c>
      <c r="P76" s="21" t="s">
        <v>31</v>
      </c>
      <c r="Q76" s="28" t="str">
        <f t="shared" si="8"/>
        <v/>
      </c>
      <c r="R76" s="27">
        <f t="shared" si="9"/>
        <v>0.35200000000000009</v>
      </c>
      <c r="S76" s="21" t="s">
        <v>31</v>
      </c>
      <c r="T76" s="28" t="str">
        <f t="shared" si="10"/>
        <v/>
      </c>
      <c r="U76" s="27">
        <f t="shared" si="11"/>
        <v>0.27407407407407397</v>
      </c>
      <c r="V76" s="29">
        <f t="shared" si="12"/>
        <v>40.349599294329245</v>
      </c>
      <c r="W76" s="21"/>
    </row>
    <row r="77" spans="1:23" ht="15.75" customHeight="1">
      <c r="A77" s="19"/>
      <c r="B77" s="20" t="s">
        <v>118</v>
      </c>
      <c r="C77" s="21" t="s">
        <v>55</v>
      </c>
      <c r="D77" s="22">
        <f t="shared" si="0"/>
        <v>0.4</v>
      </c>
      <c r="E77" s="23" t="s">
        <v>20</v>
      </c>
      <c r="F77" s="24">
        <f t="shared" si="1"/>
        <v>0</v>
      </c>
      <c r="G77" s="25">
        <v>113</v>
      </c>
      <c r="H77" s="26">
        <f t="shared" si="2"/>
        <v>4.7361984483944957</v>
      </c>
      <c r="I77" s="27">
        <f t="shared" si="3"/>
        <v>0.23751275842640518</v>
      </c>
      <c r="J77" s="25">
        <v>8</v>
      </c>
      <c r="K77" s="26">
        <f t="shared" si="4"/>
        <v>2.1972245773362196</v>
      </c>
      <c r="L77" s="27">
        <f t="shared" si="5"/>
        <v>0.404365308037969</v>
      </c>
      <c r="M77" s="25">
        <v>13</v>
      </c>
      <c r="N77" s="26">
        <f t="shared" si="6"/>
        <v>2.6390573296152584</v>
      </c>
      <c r="O77" s="27">
        <f t="shared" si="7"/>
        <v>0.61009677529506567</v>
      </c>
      <c r="P77" s="21" t="s">
        <v>31</v>
      </c>
      <c r="Q77" s="28" t="str">
        <f t="shared" si="8"/>
        <v/>
      </c>
      <c r="R77" s="27">
        <f t="shared" si="9"/>
        <v>0.35200000000000009</v>
      </c>
      <c r="S77" s="21" t="s">
        <v>31</v>
      </c>
      <c r="T77" s="28" t="str">
        <f t="shared" si="10"/>
        <v/>
      </c>
      <c r="U77" s="27">
        <f t="shared" si="11"/>
        <v>0.27407407407407397</v>
      </c>
      <c r="V77" s="29">
        <f t="shared" si="12"/>
        <v>39.475299432756465</v>
      </c>
      <c r="W77" s="21"/>
    </row>
    <row r="78" spans="1:23" ht="15.75" customHeight="1">
      <c r="A78" s="19"/>
      <c r="B78" s="20" t="s">
        <v>119</v>
      </c>
      <c r="C78" s="21" t="s">
        <v>55</v>
      </c>
      <c r="D78" s="22">
        <f t="shared" si="0"/>
        <v>0.4</v>
      </c>
      <c r="E78" s="23" t="s">
        <v>20</v>
      </c>
      <c r="F78" s="24">
        <f t="shared" si="1"/>
        <v>0</v>
      </c>
      <c r="G78" s="25">
        <v>120</v>
      </c>
      <c r="H78" s="26">
        <f t="shared" si="2"/>
        <v>4.7957905455967413</v>
      </c>
      <c r="I78" s="27">
        <f t="shared" si="3"/>
        <v>0.2250214491294884</v>
      </c>
      <c r="J78" s="25">
        <v>5</v>
      </c>
      <c r="K78" s="26">
        <f t="shared" si="4"/>
        <v>1.791759469228055</v>
      </c>
      <c r="L78" s="27">
        <f t="shared" si="5"/>
        <v>0.51428082930987695</v>
      </c>
      <c r="M78" s="25">
        <v>15</v>
      </c>
      <c r="N78" s="26">
        <f t="shared" si="6"/>
        <v>2.7725887222397811</v>
      </c>
      <c r="O78" s="27">
        <f t="shared" si="7"/>
        <v>0.59036839728698642</v>
      </c>
      <c r="P78" s="21" t="s">
        <v>31</v>
      </c>
      <c r="Q78" s="28" t="str">
        <f t="shared" si="8"/>
        <v/>
      </c>
      <c r="R78" s="27">
        <f t="shared" si="9"/>
        <v>0.35200000000000009</v>
      </c>
      <c r="S78" s="21" t="s">
        <v>31</v>
      </c>
      <c r="T78" s="28" t="str">
        <f t="shared" si="10"/>
        <v/>
      </c>
      <c r="U78" s="27">
        <f t="shared" si="11"/>
        <v>0.27407407407407397</v>
      </c>
      <c r="V78" s="29">
        <f t="shared" si="12"/>
        <v>39.40675449594486</v>
      </c>
      <c r="W78" s="21"/>
    </row>
    <row r="79" spans="1:23" ht="15.75" customHeight="1">
      <c r="A79" s="19"/>
      <c r="B79" s="20" t="s">
        <v>120</v>
      </c>
      <c r="C79" s="21" t="s">
        <v>76</v>
      </c>
      <c r="D79" s="22">
        <f t="shared" si="0"/>
        <v>0</v>
      </c>
      <c r="E79" s="23" t="s">
        <v>14</v>
      </c>
      <c r="F79" s="24">
        <f t="shared" si="1"/>
        <v>1</v>
      </c>
      <c r="G79" s="25">
        <v>8</v>
      </c>
      <c r="H79" s="26">
        <f t="shared" si="2"/>
        <v>2.1972245773362196</v>
      </c>
      <c r="I79" s="27">
        <f t="shared" si="3"/>
        <v>0.7697160103533025</v>
      </c>
      <c r="J79" s="25">
        <v>6</v>
      </c>
      <c r="K79" s="26">
        <f t="shared" si="4"/>
        <v>1.9459101490553132</v>
      </c>
      <c r="L79" s="27">
        <f t="shared" si="5"/>
        <v>0.47249288753928176</v>
      </c>
      <c r="M79" s="25">
        <v>10</v>
      </c>
      <c r="N79" s="26">
        <f t="shared" si="6"/>
        <v>2.3978952727983707</v>
      </c>
      <c r="O79" s="27">
        <f t="shared" si="7"/>
        <v>0.64572687039538224</v>
      </c>
      <c r="P79" s="21" t="s">
        <v>31</v>
      </c>
      <c r="Q79" s="28" t="str">
        <f t="shared" si="8"/>
        <v/>
      </c>
      <c r="R79" s="27">
        <f t="shared" si="9"/>
        <v>0.35200000000000009</v>
      </c>
      <c r="S79" s="21" t="s">
        <v>31</v>
      </c>
      <c r="T79" s="28" t="str">
        <f t="shared" si="10"/>
        <v/>
      </c>
      <c r="U79" s="27">
        <f t="shared" si="11"/>
        <v>0.27407407407407397</v>
      </c>
      <c r="V79" s="29">
        <f t="shared" si="12"/>
        <v>39.028722227039921</v>
      </c>
      <c r="W79" s="21"/>
    </row>
    <row r="80" spans="1:23" ht="15.75" customHeight="1">
      <c r="A80" s="19"/>
      <c r="B80" s="20" t="s">
        <v>121</v>
      </c>
      <c r="C80" s="21" t="s">
        <v>76</v>
      </c>
      <c r="D80" s="22">
        <f t="shared" si="0"/>
        <v>0</v>
      </c>
      <c r="E80" s="23" t="s">
        <v>14</v>
      </c>
      <c r="F80" s="24">
        <f t="shared" si="1"/>
        <v>1</v>
      </c>
      <c r="G80" s="25">
        <v>29</v>
      </c>
      <c r="H80" s="26">
        <f t="shared" si="2"/>
        <v>3.4011973816621555</v>
      </c>
      <c r="I80" s="27">
        <f t="shared" si="3"/>
        <v>0.51734703208306398</v>
      </c>
      <c r="J80" s="25">
        <v>11</v>
      </c>
      <c r="K80" s="26">
        <f t="shared" si="4"/>
        <v>2.4849066497880004</v>
      </c>
      <c r="L80" s="27">
        <f t="shared" si="5"/>
        <v>0.3263790046007693</v>
      </c>
      <c r="M80" s="25">
        <v>16</v>
      </c>
      <c r="N80" s="26">
        <f t="shared" si="6"/>
        <v>2.8332133440562162</v>
      </c>
      <c r="O80" s="27">
        <f t="shared" si="7"/>
        <v>0.58141151132718372</v>
      </c>
      <c r="P80" s="21" t="s">
        <v>50</v>
      </c>
      <c r="Q80" s="28">
        <f t="shared" si="8"/>
        <v>0.5</v>
      </c>
      <c r="R80" s="22">
        <f t="shared" si="9"/>
        <v>0.5</v>
      </c>
      <c r="S80" s="21" t="s">
        <v>110</v>
      </c>
      <c r="T80" s="28">
        <f t="shared" si="10"/>
        <v>0.5</v>
      </c>
      <c r="U80" s="22">
        <f t="shared" si="11"/>
        <v>0.5</v>
      </c>
      <c r="V80" s="29">
        <f t="shared" si="12"/>
        <v>38.840653127014079</v>
      </c>
      <c r="W80" s="21"/>
    </row>
    <row r="81" spans="1:23" ht="15.75" customHeight="1">
      <c r="A81" s="19"/>
      <c r="B81" s="20" t="s">
        <v>122</v>
      </c>
      <c r="C81" s="21" t="s">
        <v>55</v>
      </c>
      <c r="D81" s="22">
        <f t="shared" si="0"/>
        <v>0.4</v>
      </c>
      <c r="E81" s="23" t="s">
        <v>20</v>
      </c>
      <c r="F81" s="24">
        <f t="shared" si="1"/>
        <v>0</v>
      </c>
      <c r="G81" s="25">
        <v>41</v>
      </c>
      <c r="H81" s="26">
        <f t="shared" si="2"/>
        <v>3.7376696182833684</v>
      </c>
      <c r="I81" s="27">
        <f t="shared" si="3"/>
        <v>0.44681790196709059</v>
      </c>
      <c r="J81" s="25">
        <v>14</v>
      </c>
      <c r="K81" s="26">
        <f t="shared" si="4"/>
        <v>2.7080502011022101</v>
      </c>
      <c r="L81" s="27">
        <f t="shared" si="5"/>
        <v>0.26588812814630725</v>
      </c>
      <c r="M81" s="25">
        <v>24</v>
      </c>
      <c r="N81" s="26">
        <f t="shared" si="6"/>
        <v>3.2188758248682006</v>
      </c>
      <c r="O81" s="27">
        <f t="shared" si="7"/>
        <v>0.52443243655345761</v>
      </c>
      <c r="P81" s="21" t="s">
        <v>31</v>
      </c>
      <c r="Q81" s="28" t="str">
        <f t="shared" si="8"/>
        <v/>
      </c>
      <c r="R81" s="27">
        <f t="shared" si="9"/>
        <v>0.35200000000000009</v>
      </c>
      <c r="S81" s="21" t="s">
        <v>31</v>
      </c>
      <c r="T81" s="28" t="str">
        <f t="shared" si="10"/>
        <v/>
      </c>
      <c r="U81" s="27">
        <f t="shared" si="11"/>
        <v>0.27407407407407397</v>
      </c>
      <c r="V81" s="29">
        <f t="shared" si="12"/>
        <v>38.734356500164807</v>
      </c>
      <c r="W81" s="21"/>
    </row>
    <row r="82" spans="1:23" ht="15.75" customHeight="1">
      <c r="A82" s="19"/>
      <c r="B82" s="20" t="s">
        <v>123</v>
      </c>
      <c r="C82" s="21" t="s">
        <v>76</v>
      </c>
      <c r="D82" s="22">
        <f t="shared" si="0"/>
        <v>0</v>
      </c>
      <c r="E82" s="23" t="s">
        <v>14</v>
      </c>
      <c r="F82" s="24">
        <f t="shared" si="1"/>
        <v>1</v>
      </c>
      <c r="G82" s="25">
        <v>7</v>
      </c>
      <c r="H82" s="26">
        <f t="shared" si="2"/>
        <v>2.0794415416798357</v>
      </c>
      <c r="I82" s="27">
        <f t="shared" si="3"/>
        <v>0.79440492712896882</v>
      </c>
      <c r="J82" s="25">
        <v>8</v>
      </c>
      <c r="K82" s="26">
        <f t="shared" si="4"/>
        <v>2.1972245773362196</v>
      </c>
      <c r="L82" s="27">
        <f t="shared" si="5"/>
        <v>0.404365308037969</v>
      </c>
      <c r="M82" s="25">
        <v>11</v>
      </c>
      <c r="N82" s="26">
        <f t="shared" si="6"/>
        <v>2.4849066497880004</v>
      </c>
      <c r="O82" s="27">
        <f t="shared" si="7"/>
        <v>0.63287151629088489</v>
      </c>
      <c r="P82" s="21" t="s">
        <v>31</v>
      </c>
      <c r="Q82" s="28" t="str">
        <f t="shared" si="8"/>
        <v/>
      </c>
      <c r="R82" s="27">
        <f t="shared" si="9"/>
        <v>0.35200000000000009</v>
      </c>
      <c r="S82" s="21" t="s">
        <v>31</v>
      </c>
      <c r="T82" s="28" t="str">
        <f t="shared" si="10"/>
        <v/>
      </c>
      <c r="U82" s="27">
        <f t="shared" si="11"/>
        <v>0.27407407407407397</v>
      </c>
      <c r="V82" s="29">
        <f t="shared" si="12"/>
        <v>38.613589644677589</v>
      </c>
      <c r="W82" s="21"/>
    </row>
    <row r="83" spans="1:23" ht="15.75" customHeight="1">
      <c r="A83" s="19"/>
      <c r="B83" s="20" t="s">
        <v>124</v>
      </c>
      <c r="C83" s="21" t="s">
        <v>61</v>
      </c>
      <c r="D83" s="22">
        <f t="shared" si="0"/>
        <v>0.2</v>
      </c>
      <c r="E83" s="23" t="s">
        <v>20</v>
      </c>
      <c r="F83" s="24">
        <f t="shared" si="1"/>
        <v>0</v>
      </c>
      <c r="G83" s="25">
        <v>101</v>
      </c>
      <c r="H83" s="26">
        <f t="shared" si="2"/>
        <v>4.6249728132842707</v>
      </c>
      <c r="I83" s="27">
        <f t="shared" si="3"/>
        <v>0.2608271553873408</v>
      </c>
      <c r="J83" s="25">
        <v>2</v>
      </c>
      <c r="K83" s="26">
        <f t="shared" si="4"/>
        <v>1.0986122886681098</v>
      </c>
      <c r="L83" s="27">
        <f t="shared" si="5"/>
        <v>0.7021826540189845</v>
      </c>
      <c r="M83" s="25">
        <v>5</v>
      </c>
      <c r="N83" s="26">
        <f t="shared" si="6"/>
        <v>1.791759469228055</v>
      </c>
      <c r="O83" s="27">
        <f t="shared" si="7"/>
        <v>0.73527941696913834</v>
      </c>
      <c r="P83" s="21" t="s">
        <v>31</v>
      </c>
      <c r="Q83" s="28" t="str">
        <f t="shared" si="8"/>
        <v/>
      </c>
      <c r="R83" s="27">
        <f t="shared" si="9"/>
        <v>0.35200000000000009</v>
      </c>
      <c r="S83" s="21" t="s">
        <v>31</v>
      </c>
      <c r="T83" s="28" t="str">
        <f t="shared" si="10"/>
        <v/>
      </c>
      <c r="U83" s="27">
        <f t="shared" si="11"/>
        <v>0.27407407407407397</v>
      </c>
      <c r="V83" s="29">
        <f t="shared" si="12"/>
        <v>38.327096174122715</v>
      </c>
      <c r="W83" s="32" t="s">
        <v>125</v>
      </c>
    </row>
    <row r="84" spans="1:23" ht="15.75" customHeight="1">
      <c r="A84" s="19"/>
      <c r="B84" s="20" t="s">
        <v>126</v>
      </c>
      <c r="C84" s="21" t="s">
        <v>76</v>
      </c>
      <c r="D84" s="22">
        <f t="shared" si="0"/>
        <v>0</v>
      </c>
      <c r="E84" s="23" t="s">
        <v>14</v>
      </c>
      <c r="F84" s="24">
        <f t="shared" si="1"/>
        <v>1</v>
      </c>
      <c r="G84" s="25">
        <v>23</v>
      </c>
      <c r="H84" s="26">
        <f t="shared" si="2"/>
        <v>3.1780538303479458</v>
      </c>
      <c r="I84" s="27">
        <f t="shared" si="3"/>
        <v>0.56412093748227132</v>
      </c>
      <c r="J84" s="25">
        <v>13</v>
      </c>
      <c r="K84" s="26">
        <f t="shared" si="4"/>
        <v>2.6390573296152584</v>
      </c>
      <c r="L84" s="27">
        <f t="shared" si="5"/>
        <v>0.28459106283017421</v>
      </c>
      <c r="M84" s="25">
        <v>20</v>
      </c>
      <c r="N84" s="26">
        <f t="shared" si="6"/>
        <v>3.044522437723423</v>
      </c>
      <c r="O84" s="27">
        <f t="shared" si="7"/>
        <v>0.5501919936207107</v>
      </c>
      <c r="P84" s="21" t="s">
        <v>50</v>
      </c>
      <c r="Q84" s="28">
        <f t="shared" si="8"/>
        <v>0.5</v>
      </c>
      <c r="R84" s="22">
        <f t="shared" si="9"/>
        <v>0.5</v>
      </c>
      <c r="S84" s="21" t="s">
        <v>50</v>
      </c>
      <c r="T84" s="28">
        <f t="shared" si="10"/>
        <v>0.5</v>
      </c>
      <c r="U84" s="22">
        <f t="shared" si="11"/>
        <v>0.5</v>
      </c>
      <c r="V84" s="29">
        <f t="shared" si="12"/>
        <v>38.318964529491353</v>
      </c>
      <c r="W84" s="21"/>
    </row>
    <row r="85" spans="1:23" ht="15.75" customHeight="1">
      <c r="A85" s="19"/>
      <c r="B85" s="20" t="s">
        <v>127</v>
      </c>
      <c r="C85" s="21" t="s">
        <v>76</v>
      </c>
      <c r="D85" s="22">
        <f t="shared" si="0"/>
        <v>0</v>
      </c>
      <c r="E85" s="23" t="s">
        <v>14</v>
      </c>
      <c r="F85" s="24">
        <f t="shared" si="1"/>
        <v>1</v>
      </c>
      <c r="G85" s="25">
        <v>11</v>
      </c>
      <c r="H85" s="26">
        <f t="shared" si="2"/>
        <v>2.4849066497880004</v>
      </c>
      <c r="I85" s="27">
        <f t="shared" si="3"/>
        <v>0.70941395832151422</v>
      </c>
      <c r="J85" s="25">
        <v>5</v>
      </c>
      <c r="K85" s="26">
        <f t="shared" si="4"/>
        <v>1.791759469228055</v>
      </c>
      <c r="L85" s="27">
        <f t="shared" si="5"/>
        <v>0.51428082930987695</v>
      </c>
      <c r="M85" s="25">
        <v>11</v>
      </c>
      <c r="N85" s="26">
        <f t="shared" si="6"/>
        <v>2.4849066497880004</v>
      </c>
      <c r="O85" s="27">
        <f t="shared" si="7"/>
        <v>0.63287151629088489</v>
      </c>
      <c r="P85" s="21" t="s">
        <v>31</v>
      </c>
      <c r="Q85" s="28" t="str">
        <f t="shared" si="8"/>
        <v/>
      </c>
      <c r="R85" s="27">
        <f t="shared" si="9"/>
        <v>0.35200000000000009</v>
      </c>
      <c r="S85" s="21" t="s">
        <v>31</v>
      </c>
      <c r="T85" s="28" t="str">
        <f t="shared" si="10"/>
        <v/>
      </c>
      <c r="U85" s="27">
        <f t="shared" si="11"/>
        <v>0.27407407407407397</v>
      </c>
      <c r="V85" s="29">
        <f t="shared" si="12"/>
        <v>38.313257562962583</v>
      </c>
      <c r="W85" s="21"/>
    </row>
    <row r="86" spans="1:23" ht="15.75" customHeight="1">
      <c r="A86" s="19"/>
      <c r="B86" s="20" t="s">
        <v>128</v>
      </c>
      <c r="C86" s="21" t="s">
        <v>55</v>
      </c>
      <c r="D86" s="22">
        <f t="shared" si="0"/>
        <v>0.4</v>
      </c>
      <c r="E86" s="23" t="s">
        <v>20</v>
      </c>
      <c r="F86" s="24">
        <f t="shared" si="1"/>
        <v>0</v>
      </c>
      <c r="G86" s="25">
        <v>67</v>
      </c>
      <c r="H86" s="26">
        <f t="shared" si="2"/>
        <v>4.219507705176107</v>
      </c>
      <c r="I86" s="27">
        <f t="shared" si="3"/>
        <v>0.3458181241947953</v>
      </c>
      <c r="J86" s="25">
        <v>10</v>
      </c>
      <c r="K86" s="26">
        <f t="shared" si="4"/>
        <v>2.3978952727983707</v>
      </c>
      <c r="L86" s="27">
        <f t="shared" si="5"/>
        <v>0.34996648640167027</v>
      </c>
      <c r="M86" s="25">
        <v>23</v>
      </c>
      <c r="N86" s="26">
        <f t="shared" si="6"/>
        <v>3.1780538303479458</v>
      </c>
      <c r="O86" s="27">
        <f t="shared" si="7"/>
        <v>0.53046361561263145</v>
      </c>
      <c r="P86" s="21" t="s">
        <v>31</v>
      </c>
      <c r="Q86" s="28" t="str">
        <f t="shared" si="8"/>
        <v/>
      </c>
      <c r="R86" s="27">
        <f t="shared" si="9"/>
        <v>0.35200000000000009</v>
      </c>
      <c r="S86" s="21" t="s">
        <v>31</v>
      </c>
      <c r="T86" s="28" t="str">
        <f t="shared" si="10"/>
        <v/>
      </c>
      <c r="U86" s="27">
        <f t="shared" si="11"/>
        <v>0.27407407407407397</v>
      </c>
      <c r="V86" s="29">
        <f t="shared" si="12"/>
        <v>38.295529990198027</v>
      </c>
      <c r="W86" s="21"/>
    </row>
    <row r="87" spans="1:23" ht="15.75" customHeight="1">
      <c r="A87" s="19"/>
      <c r="B87" s="20" t="s">
        <v>129</v>
      </c>
      <c r="C87" s="21" t="s">
        <v>76</v>
      </c>
      <c r="D87" s="22">
        <f t="shared" si="0"/>
        <v>0</v>
      </c>
      <c r="E87" s="23" t="s">
        <v>20</v>
      </c>
      <c r="F87" s="24">
        <f t="shared" si="1"/>
        <v>0</v>
      </c>
      <c r="G87" s="25">
        <v>5</v>
      </c>
      <c r="H87" s="26">
        <f t="shared" si="2"/>
        <v>1.791759469228055</v>
      </c>
      <c r="I87" s="27">
        <f t="shared" si="3"/>
        <v>0.85470697916075711</v>
      </c>
      <c r="J87" s="25">
        <v>3</v>
      </c>
      <c r="K87" s="26">
        <f t="shared" si="4"/>
        <v>1.3862943611198906</v>
      </c>
      <c r="L87" s="27">
        <f t="shared" si="5"/>
        <v>0.62419635058178491</v>
      </c>
      <c r="M87" s="25">
        <v>5</v>
      </c>
      <c r="N87" s="26">
        <f t="shared" si="6"/>
        <v>1.791759469228055</v>
      </c>
      <c r="O87" s="27">
        <f t="shared" si="7"/>
        <v>0.73527941696913834</v>
      </c>
      <c r="P87" s="21" t="s">
        <v>31</v>
      </c>
      <c r="Q87" s="28" t="str">
        <f t="shared" si="8"/>
        <v/>
      </c>
      <c r="R87" s="27">
        <f t="shared" si="9"/>
        <v>0.35200000000000009</v>
      </c>
      <c r="S87" s="21" t="s">
        <v>31</v>
      </c>
      <c r="T87" s="28" t="str">
        <f t="shared" si="10"/>
        <v/>
      </c>
      <c r="U87" s="27">
        <f t="shared" si="11"/>
        <v>0.27407407407407397</v>
      </c>
      <c r="V87" s="29">
        <f t="shared" si="12"/>
        <v>37.875962894670884</v>
      </c>
      <c r="W87" s="21"/>
    </row>
    <row r="88" spans="1:23" ht="15.75" customHeight="1">
      <c r="A88" s="19"/>
      <c r="B88" s="20" t="s">
        <v>130</v>
      </c>
      <c r="C88" s="21" t="s">
        <v>43</v>
      </c>
      <c r="D88" s="22">
        <f t="shared" si="0"/>
        <v>0.6</v>
      </c>
      <c r="E88" s="23" t="s">
        <v>14</v>
      </c>
      <c r="F88" s="24">
        <f t="shared" si="1"/>
        <v>1</v>
      </c>
      <c r="G88" s="25">
        <v>141</v>
      </c>
      <c r="H88" s="26">
        <f t="shared" si="2"/>
        <v>4.9558270576012609</v>
      </c>
      <c r="I88" s="27">
        <f t="shared" si="3"/>
        <v>0.19147563241718701</v>
      </c>
      <c r="J88" s="25">
        <v>13</v>
      </c>
      <c r="K88" s="26">
        <f t="shared" si="4"/>
        <v>2.6390573296152584</v>
      </c>
      <c r="L88" s="27">
        <f t="shared" si="5"/>
        <v>0.28459106283017421</v>
      </c>
      <c r="M88" s="25">
        <v>75</v>
      </c>
      <c r="N88" s="26">
        <f t="shared" si="6"/>
        <v>4.3307333402863311</v>
      </c>
      <c r="O88" s="27">
        <f t="shared" si="7"/>
        <v>0.3601628597583425</v>
      </c>
      <c r="P88" s="21" t="s">
        <v>131</v>
      </c>
      <c r="Q88" s="28">
        <f t="shared" si="8"/>
        <v>0.1</v>
      </c>
      <c r="R88" s="22">
        <f t="shared" si="9"/>
        <v>0.1</v>
      </c>
      <c r="S88" s="21" t="s">
        <v>132</v>
      </c>
      <c r="T88" s="28">
        <f t="shared" si="10"/>
        <v>0.1</v>
      </c>
      <c r="U88" s="22">
        <f t="shared" si="11"/>
        <v>0.1</v>
      </c>
      <c r="V88" s="29">
        <f t="shared" si="12"/>
        <v>37.841783132281307</v>
      </c>
      <c r="W88" s="21"/>
    </row>
    <row r="89" spans="1:23" ht="15.75" customHeight="1">
      <c r="A89" s="19"/>
      <c r="B89" s="20" t="s">
        <v>133</v>
      </c>
      <c r="C89" s="21" t="s">
        <v>76</v>
      </c>
      <c r="D89" s="22">
        <f t="shared" si="0"/>
        <v>0</v>
      </c>
      <c r="E89" s="23" t="s">
        <v>20</v>
      </c>
      <c r="F89" s="24">
        <f t="shared" si="1"/>
        <v>0</v>
      </c>
      <c r="G89" s="25">
        <v>69</v>
      </c>
      <c r="H89" s="26">
        <f t="shared" si="2"/>
        <v>4.2484952420493594</v>
      </c>
      <c r="I89" s="27">
        <f t="shared" si="3"/>
        <v>0.33974194453609496</v>
      </c>
      <c r="J89" s="25">
        <v>1</v>
      </c>
      <c r="K89" s="26">
        <f t="shared" si="4"/>
        <v>0.69314718055994529</v>
      </c>
      <c r="L89" s="27">
        <f t="shared" si="5"/>
        <v>0.81209817529089245</v>
      </c>
      <c r="M89" s="25">
        <v>1</v>
      </c>
      <c r="N89" s="26">
        <f t="shared" si="6"/>
        <v>0.69314718055994529</v>
      </c>
      <c r="O89" s="27">
        <f t="shared" si="7"/>
        <v>0.89759209932174655</v>
      </c>
      <c r="P89" s="21" t="s">
        <v>31</v>
      </c>
      <c r="Q89" s="28" t="str">
        <f t="shared" si="8"/>
        <v/>
      </c>
      <c r="R89" s="27">
        <f t="shared" si="9"/>
        <v>0.35200000000000009</v>
      </c>
      <c r="S89" s="21" t="s">
        <v>31</v>
      </c>
      <c r="T89" s="28" t="str">
        <f t="shared" si="10"/>
        <v/>
      </c>
      <c r="U89" s="27">
        <f t="shared" si="11"/>
        <v>0.27407407407407397</v>
      </c>
      <c r="V89" s="29">
        <f t="shared" si="12"/>
        <v>37.723638730785005</v>
      </c>
      <c r="W89" s="21"/>
    </row>
    <row r="90" spans="1:23" ht="15.75" customHeight="1">
      <c r="A90" s="19"/>
      <c r="B90" s="20" t="s">
        <v>134</v>
      </c>
      <c r="C90" s="21" t="s">
        <v>55</v>
      </c>
      <c r="D90" s="22">
        <f t="shared" si="0"/>
        <v>0.4</v>
      </c>
      <c r="E90" s="23" t="s">
        <v>20</v>
      </c>
      <c r="F90" s="24">
        <f t="shared" si="1"/>
        <v>0</v>
      </c>
      <c r="G90" s="25">
        <v>67</v>
      </c>
      <c r="H90" s="26">
        <f t="shared" si="2"/>
        <v>4.219507705176107</v>
      </c>
      <c r="I90" s="27">
        <f t="shared" si="3"/>
        <v>0.3458181241947953</v>
      </c>
      <c r="J90" s="25">
        <v>11</v>
      </c>
      <c r="K90" s="26">
        <f t="shared" si="4"/>
        <v>2.4849066497880004</v>
      </c>
      <c r="L90" s="27">
        <f t="shared" si="5"/>
        <v>0.3263790046007693</v>
      </c>
      <c r="M90" s="25">
        <v>28</v>
      </c>
      <c r="N90" s="26">
        <f t="shared" si="6"/>
        <v>3.3672958299864741</v>
      </c>
      <c r="O90" s="27">
        <f t="shared" si="7"/>
        <v>0.50250436475413296</v>
      </c>
      <c r="P90" s="21" t="s">
        <v>31</v>
      </c>
      <c r="Q90" s="28" t="str">
        <f t="shared" si="8"/>
        <v/>
      </c>
      <c r="R90" s="27">
        <f t="shared" si="9"/>
        <v>0.35200000000000009</v>
      </c>
      <c r="S90" s="21" t="s">
        <v>31</v>
      </c>
      <c r="T90" s="28" t="str">
        <f t="shared" si="10"/>
        <v/>
      </c>
      <c r="U90" s="27">
        <f t="shared" si="11"/>
        <v>0.27407407407407397</v>
      </c>
      <c r="V90" s="29">
        <f t="shared" si="12"/>
        <v>37.47861130973105</v>
      </c>
      <c r="W90" s="21"/>
    </row>
    <row r="91" spans="1:23" ht="15.75" customHeight="1">
      <c r="A91" s="19"/>
      <c r="B91" s="20" t="s">
        <v>135</v>
      </c>
      <c r="C91" s="21" t="s">
        <v>76</v>
      </c>
      <c r="D91" s="22">
        <f t="shared" si="0"/>
        <v>0</v>
      </c>
      <c r="E91" s="23" t="s">
        <v>20</v>
      </c>
      <c r="F91" s="24">
        <f t="shared" si="1"/>
        <v>0</v>
      </c>
      <c r="G91" s="25">
        <v>30</v>
      </c>
      <c r="H91" s="26">
        <f t="shared" si="2"/>
        <v>3.4339872044851463</v>
      </c>
      <c r="I91" s="27">
        <f t="shared" si="3"/>
        <v>0.51047384187995704</v>
      </c>
      <c r="J91" s="25">
        <v>2</v>
      </c>
      <c r="K91" s="26">
        <f t="shared" si="4"/>
        <v>1.0986122886681098</v>
      </c>
      <c r="L91" s="27">
        <f t="shared" si="5"/>
        <v>0.7021826540189845</v>
      </c>
      <c r="M91" s="25">
        <v>2</v>
      </c>
      <c r="N91" s="26">
        <f t="shared" si="6"/>
        <v>1.0986122886681098</v>
      </c>
      <c r="O91" s="27">
        <f t="shared" si="7"/>
        <v>0.83768731764739168</v>
      </c>
      <c r="P91" s="21" t="s">
        <v>31</v>
      </c>
      <c r="Q91" s="28" t="str">
        <f t="shared" si="8"/>
        <v/>
      </c>
      <c r="R91" s="27">
        <f t="shared" si="9"/>
        <v>0.35200000000000009</v>
      </c>
      <c r="S91" s="21" t="s">
        <v>31</v>
      </c>
      <c r="T91" s="28" t="str">
        <f t="shared" si="10"/>
        <v/>
      </c>
      <c r="U91" s="27">
        <f t="shared" si="11"/>
        <v>0.27407407407407397</v>
      </c>
      <c r="V91" s="29">
        <f t="shared" si="12"/>
        <v>37.383760556005214</v>
      </c>
      <c r="W91" s="21"/>
    </row>
    <row r="92" spans="1:23" ht="15.75" customHeight="1">
      <c r="A92" s="19"/>
      <c r="B92" s="20" t="s">
        <v>136</v>
      </c>
      <c r="C92" s="21" t="s">
        <v>76</v>
      </c>
      <c r="D92" s="22">
        <f t="shared" si="0"/>
        <v>0</v>
      </c>
      <c r="E92" s="23" t="s">
        <v>20</v>
      </c>
      <c r="F92" s="24">
        <f t="shared" si="1"/>
        <v>0</v>
      </c>
      <c r="G92" s="25">
        <v>3</v>
      </c>
      <c r="H92" s="26">
        <f t="shared" si="2"/>
        <v>1.3862943611198906</v>
      </c>
      <c r="I92" s="27">
        <f t="shared" si="3"/>
        <v>0.93969794796821171</v>
      </c>
      <c r="J92" s="25">
        <v>4</v>
      </c>
      <c r="K92" s="26">
        <f t="shared" si="4"/>
        <v>1.6094379124341003</v>
      </c>
      <c r="L92" s="27">
        <f t="shared" si="5"/>
        <v>0.56370547412732275</v>
      </c>
      <c r="M92" s="25">
        <v>7</v>
      </c>
      <c r="N92" s="26">
        <f t="shared" si="6"/>
        <v>2.0794415416798357</v>
      </c>
      <c r="O92" s="27">
        <f t="shared" si="7"/>
        <v>0.69277629796523987</v>
      </c>
      <c r="P92" s="21" t="s">
        <v>31</v>
      </c>
      <c r="Q92" s="28" t="str">
        <f t="shared" si="8"/>
        <v/>
      </c>
      <c r="R92" s="27">
        <f t="shared" si="9"/>
        <v>0.35200000000000009</v>
      </c>
      <c r="S92" s="21" t="s">
        <v>31</v>
      </c>
      <c r="T92" s="28" t="str">
        <f t="shared" si="10"/>
        <v/>
      </c>
      <c r="U92" s="27">
        <f t="shared" si="11"/>
        <v>0.27407407407407397</v>
      </c>
      <c r="V92" s="29">
        <f t="shared" si="12"/>
        <v>37.360840225375654</v>
      </c>
      <c r="W92" s="21"/>
    </row>
    <row r="93" spans="1:23" ht="15.75" customHeight="1">
      <c r="A93" s="19"/>
      <c r="B93" s="20" t="s">
        <v>137</v>
      </c>
      <c r="C93" s="21" t="s">
        <v>76</v>
      </c>
      <c r="D93" s="22">
        <f t="shared" si="0"/>
        <v>0</v>
      </c>
      <c r="E93" s="23" t="s">
        <v>14</v>
      </c>
      <c r="F93" s="24">
        <f t="shared" si="1"/>
        <v>1</v>
      </c>
      <c r="G93" s="25">
        <v>13</v>
      </c>
      <c r="H93" s="26">
        <f t="shared" si="2"/>
        <v>2.6390573296152584</v>
      </c>
      <c r="I93" s="27">
        <f t="shared" si="3"/>
        <v>0.67710189161378809</v>
      </c>
      <c r="J93" s="25">
        <v>9</v>
      </c>
      <c r="K93" s="26">
        <f t="shared" si="4"/>
        <v>2.3025850929940459</v>
      </c>
      <c r="L93" s="27">
        <f t="shared" si="5"/>
        <v>0.37580364941821509</v>
      </c>
      <c r="M93" s="25">
        <v>11</v>
      </c>
      <c r="N93" s="26">
        <f t="shared" si="6"/>
        <v>2.4849066497880004</v>
      </c>
      <c r="O93" s="27">
        <f t="shared" si="7"/>
        <v>0.63287151629088489</v>
      </c>
      <c r="P93" s="21" t="s">
        <v>31</v>
      </c>
      <c r="Q93" s="28" t="str">
        <f t="shared" si="8"/>
        <v/>
      </c>
      <c r="R93" s="27">
        <f t="shared" si="9"/>
        <v>0.35200000000000009</v>
      </c>
      <c r="S93" s="21" t="s">
        <v>31</v>
      </c>
      <c r="T93" s="28" t="str">
        <f t="shared" si="10"/>
        <v/>
      </c>
      <c r="U93" s="27">
        <f t="shared" si="11"/>
        <v>0.27407407407407397</v>
      </c>
      <c r="V93" s="29">
        <f t="shared" si="12"/>
        <v>37.297750996427013</v>
      </c>
      <c r="W93" s="21"/>
    </row>
    <row r="94" spans="1:23" ht="15.75" customHeight="1">
      <c r="A94" s="19"/>
      <c r="B94" s="20" t="s">
        <v>138</v>
      </c>
      <c r="C94" s="21" t="s">
        <v>76</v>
      </c>
      <c r="D94" s="22">
        <f t="shared" si="0"/>
        <v>0</v>
      </c>
      <c r="E94" s="23" t="s">
        <v>20</v>
      </c>
      <c r="F94" s="24">
        <f t="shared" si="1"/>
        <v>0</v>
      </c>
      <c r="G94" s="25">
        <v>7</v>
      </c>
      <c r="H94" s="26">
        <f t="shared" si="2"/>
        <v>2.0794415416798357</v>
      </c>
      <c r="I94" s="27">
        <f t="shared" si="3"/>
        <v>0.79440492712896882</v>
      </c>
      <c r="J94" s="25">
        <v>4</v>
      </c>
      <c r="K94" s="26">
        <f t="shared" si="4"/>
        <v>1.6094379124341003</v>
      </c>
      <c r="L94" s="27">
        <f t="shared" si="5"/>
        <v>0.56370547412732275</v>
      </c>
      <c r="M94" s="25">
        <v>5</v>
      </c>
      <c r="N94" s="26">
        <f t="shared" si="6"/>
        <v>1.791759469228055</v>
      </c>
      <c r="O94" s="27">
        <f t="shared" si="7"/>
        <v>0.73527941696913834</v>
      </c>
      <c r="P94" s="21" t="s">
        <v>31</v>
      </c>
      <c r="Q94" s="28" t="str">
        <f t="shared" si="8"/>
        <v/>
      </c>
      <c r="R94" s="27">
        <f t="shared" si="9"/>
        <v>0.35200000000000009</v>
      </c>
      <c r="S94" s="21" t="s">
        <v>31</v>
      </c>
      <c r="T94" s="28" t="str">
        <f t="shared" si="10"/>
        <v/>
      </c>
      <c r="U94" s="27">
        <f t="shared" si="11"/>
        <v>0.27407407407407397</v>
      </c>
      <c r="V94" s="29">
        <f t="shared" si="12"/>
        <v>36.970487992080685</v>
      </c>
      <c r="W94" s="21"/>
    </row>
    <row r="95" spans="1:23" ht="15.75" customHeight="1">
      <c r="A95" s="19"/>
      <c r="B95" s="20" t="s">
        <v>139</v>
      </c>
      <c r="C95" s="21" t="s">
        <v>76</v>
      </c>
      <c r="D95" s="22">
        <f t="shared" si="0"/>
        <v>0</v>
      </c>
      <c r="E95" s="23" t="s">
        <v>14</v>
      </c>
      <c r="F95" s="24">
        <f t="shared" si="1"/>
        <v>1</v>
      </c>
      <c r="G95" s="25">
        <v>26</v>
      </c>
      <c r="H95" s="26">
        <f t="shared" si="2"/>
        <v>3.2958368660043291</v>
      </c>
      <c r="I95" s="27">
        <f t="shared" si="3"/>
        <v>0.53943202070660523</v>
      </c>
      <c r="J95" s="25">
        <v>9</v>
      </c>
      <c r="K95" s="26">
        <f t="shared" si="4"/>
        <v>2.3025850929940459</v>
      </c>
      <c r="L95" s="27">
        <f t="shared" si="5"/>
        <v>0.37580364941821509</v>
      </c>
      <c r="M95" s="25">
        <v>33</v>
      </c>
      <c r="N95" s="26">
        <f t="shared" si="6"/>
        <v>3.5263605246161616</v>
      </c>
      <c r="O95" s="27">
        <f t="shared" si="7"/>
        <v>0.47900361064893027</v>
      </c>
      <c r="P95" s="21" t="s">
        <v>83</v>
      </c>
      <c r="Q95" s="28">
        <f t="shared" si="8"/>
        <v>0.5</v>
      </c>
      <c r="R95" s="22">
        <f t="shared" si="9"/>
        <v>0.5</v>
      </c>
      <c r="S95" s="21" t="s">
        <v>110</v>
      </c>
      <c r="T95" s="28">
        <f t="shared" si="10"/>
        <v>0.5</v>
      </c>
      <c r="U95" s="22">
        <f t="shared" si="11"/>
        <v>0.5</v>
      </c>
      <c r="V95" s="29">
        <f t="shared" si="12"/>
        <v>36.748428720380389</v>
      </c>
      <c r="W95" s="21"/>
    </row>
    <row r="96" spans="1:23" ht="15.75" customHeight="1">
      <c r="A96" s="19"/>
      <c r="B96" s="20" t="s">
        <v>140</v>
      </c>
      <c r="C96" s="21" t="s">
        <v>76</v>
      </c>
      <c r="D96" s="22">
        <f t="shared" si="0"/>
        <v>0</v>
      </c>
      <c r="E96" s="23" t="s">
        <v>14</v>
      </c>
      <c r="F96" s="24">
        <f t="shared" si="1"/>
        <v>1</v>
      </c>
      <c r="G96" s="25">
        <v>9</v>
      </c>
      <c r="H96" s="26">
        <f t="shared" si="2"/>
        <v>2.3025850929940459</v>
      </c>
      <c r="I96" s="27">
        <f t="shared" si="3"/>
        <v>0.74763102172976148</v>
      </c>
      <c r="J96" s="25">
        <v>3</v>
      </c>
      <c r="K96" s="26">
        <f t="shared" si="4"/>
        <v>1.3862943611198906</v>
      </c>
      <c r="L96" s="27">
        <f t="shared" si="5"/>
        <v>0.62419635058178491</v>
      </c>
      <c r="M96" s="25">
        <v>5</v>
      </c>
      <c r="N96" s="26">
        <f t="shared" si="6"/>
        <v>1.791759469228055</v>
      </c>
      <c r="O96" s="27">
        <f t="shared" si="7"/>
        <v>0.73527941696913834</v>
      </c>
      <c r="P96" s="21" t="s">
        <v>141</v>
      </c>
      <c r="Q96" s="28">
        <f t="shared" si="8"/>
        <v>0.1</v>
      </c>
      <c r="R96" s="22">
        <f t="shared" si="9"/>
        <v>0.1</v>
      </c>
      <c r="S96" s="21" t="s">
        <v>83</v>
      </c>
      <c r="T96" s="28">
        <f t="shared" si="10"/>
        <v>0.1</v>
      </c>
      <c r="U96" s="22">
        <f t="shared" si="11"/>
        <v>0.1</v>
      </c>
      <c r="V96" s="29">
        <f t="shared" si="12"/>
        <v>36.479277394435002</v>
      </c>
      <c r="W96" s="21"/>
    </row>
    <row r="97" spans="1:23" ht="15.75" customHeight="1">
      <c r="A97" s="19"/>
      <c r="B97" s="20" t="s">
        <v>142</v>
      </c>
      <c r="C97" s="21" t="s">
        <v>55</v>
      </c>
      <c r="D97" s="22">
        <f t="shared" si="0"/>
        <v>0.4</v>
      </c>
      <c r="E97" s="23" t="s">
        <v>20</v>
      </c>
      <c r="F97" s="24">
        <f t="shared" si="1"/>
        <v>0</v>
      </c>
      <c r="G97" s="25">
        <v>108</v>
      </c>
      <c r="H97" s="26">
        <f t="shared" si="2"/>
        <v>4.6913478822291435</v>
      </c>
      <c r="I97" s="27">
        <f t="shared" si="3"/>
        <v>0.24691404350304669</v>
      </c>
      <c r="J97" s="25">
        <v>14</v>
      </c>
      <c r="K97" s="26">
        <f t="shared" si="4"/>
        <v>2.7080502011022101</v>
      </c>
      <c r="L97" s="27">
        <f t="shared" si="5"/>
        <v>0.26588812814630725</v>
      </c>
      <c r="M97" s="25">
        <v>27</v>
      </c>
      <c r="N97" s="26">
        <f t="shared" si="6"/>
        <v>3.3322045101752038</v>
      </c>
      <c r="O97" s="27">
        <f t="shared" si="7"/>
        <v>0.50768887461681222</v>
      </c>
      <c r="P97" s="21" t="s">
        <v>31</v>
      </c>
      <c r="Q97" s="28" t="str">
        <f t="shared" si="8"/>
        <v/>
      </c>
      <c r="R97" s="27">
        <f t="shared" si="9"/>
        <v>0.35200000000000009</v>
      </c>
      <c r="S97" s="21" t="s">
        <v>31</v>
      </c>
      <c r="T97" s="28" t="str">
        <f t="shared" si="10"/>
        <v/>
      </c>
      <c r="U97" s="27">
        <f t="shared" si="11"/>
        <v>0.27407407407407397</v>
      </c>
      <c r="V97" s="29">
        <f t="shared" si="12"/>
        <v>36.316728867108232</v>
      </c>
      <c r="W97" s="21"/>
    </row>
    <row r="98" spans="1:23" ht="15.75" customHeight="1">
      <c r="A98" s="19"/>
      <c r="B98" s="20" t="s">
        <v>143</v>
      </c>
      <c r="C98" s="21" t="s">
        <v>76</v>
      </c>
      <c r="D98" s="22">
        <f t="shared" si="0"/>
        <v>0</v>
      </c>
      <c r="E98" s="23" t="s">
        <v>14</v>
      </c>
      <c r="F98" s="24">
        <f t="shared" si="1"/>
        <v>1</v>
      </c>
      <c r="G98" s="25">
        <v>15</v>
      </c>
      <c r="H98" s="26">
        <f t="shared" si="2"/>
        <v>2.7725887222397811</v>
      </c>
      <c r="I98" s="27">
        <f t="shared" si="3"/>
        <v>0.64911190628972593</v>
      </c>
      <c r="J98" s="25">
        <v>8</v>
      </c>
      <c r="K98" s="26">
        <f t="shared" si="4"/>
        <v>2.1972245773362196</v>
      </c>
      <c r="L98" s="27">
        <f t="shared" si="5"/>
        <v>0.404365308037969</v>
      </c>
      <c r="M98" s="25">
        <v>9</v>
      </c>
      <c r="N98" s="26">
        <f t="shared" si="6"/>
        <v>2.3025850929940459</v>
      </c>
      <c r="O98" s="27">
        <f t="shared" si="7"/>
        <v>0.65980831759847547</v>
      </c>
      <c r="P98" s="21" t="s">
        <v>50</v>
      </c>
      <c r="Q98" s="28">
        <f t="shared" si="8"/>
        <v>0.5</v>
      </c>
      <c r="R98" s="22">
        <f t="shared" si="9"/>
        <v>0.5</v>
      </c>
      <c r="S98" s="21" t="s">
        <v>29</v>
      </c>
      <c r="T98" s="28">
        <f t="shared" si="10"/>
        <v>0</v>
      </c>
      <c r="U98" s="22">
        <f t="shared" si="11"/>
        <v>0</v>
      </c>
      <c r="V98" s="29">
        <f t="shared" si="12"/>
        <v>36.258153543048991</v>
      </c>
      <c r="W98" s="21"/>
    </row>
    <row r="99" spans="1:23" ht="15.75" customHeight="1">
      <c r="A99" s="19"/>
      <c r="B99" s="20" t="s">
        <v>144</v>
      </c>
      <c r="C99" s="21" t="s">
        <v>76</v>
      </c>
      <c r="D99" s="22">
        <f t="shared" si="0"/>
        <v>0</v>
      </c>
      <c r="E99" s="23" t="s">
        <v>20</v>
      </c>
      <c r="F99" s="24">
        <f t="shared" si="1"/>
        <v>0</v>
      </c>
      <c r="G99" s="25">
        <v>14</v>
      </c>
      <c r="H99" s="26">
        <f t="shared" si="2"/>
        <v>2.7080502011022101</v>
      </c>
      <c r="I99" s="27">
        <f t="shared" si="3"/>
        <v>0.66264005292230699</v>
      </c>
      <c r="J99" s="25">
        <v>3</v>
      </c>
      <c r="K99" s="26">
        <f t="shared" si="4"/>
        <v>1.3862943611198906</v>
      </c>
      <c r="L99" s="27">
        <f t="shared" si="5"/>
        <v>0.62419635058178491</v>
      </c>
      <c r="M99" s="25">
        <v>5</v>
      </c>
      <c r="N99" s="26">
        <f t="shared" si="6"/>
        <v>1.791759469228055</v>
      </c>
      <c r="O99" s="27">
        <f t="shared" si="7"/>
        <v>0.73527941696913834</v>
      </c>
      <c r="P99" s="21" t="s">
        <v>31</v>
      </c>
      <c r="Q99" s="28" t="str">
        <f t="shared" si="8"/>
        <v/>
      </c>
      <c r="R99" s="27">
        <f t="shared" si="9"/>
        <v>0.35200000000000009</v>
      </c>
      <c r="S99" s="21" t="s">
        <v>31</v>
      </c>
      <c r="T99" s="28" t="str">
        <f t="shared" si="10"/>
        <v/>
      </c>
      <c r="U99" s="27">
        <f t="shared" si="11"/>
        <v>0.27407407407407397</v>
      </c>
      <c r="V99" s="29">
        <f t="shared" si="12"/>
        <v>35.955293632286384</v>
      </c>
      <c r="W99" s="21"/>
    </row>
    <row r="100" spans="1:23" ht="15.75" customHeight="1">
      <c r="A100" s="19"/>
      <c r="B100" s="20" t="s">
        <v>145</v>
      </c>
      <c r="C100" s="21" t="s">
        <v>76</v>
      </c>
      <c r="D100" s="22">
        <f t="shared" si="0"/>
        <v>0</v>
      </c>
      <c r="E100" s="23" t="s">
        <v>14</v>
      </c>
      <c r="F100" s="24">
        <f t="shared" si="1"/>
        <v>1</v>
      </c>
      <c r="G100" s="25">
        <v>14</v>
      </c>
      <c r="H100" s="26">
        <f t="shared" si="2"/>
        <v>2.7080502011022101</v>
      </c>
      <c r="I100" s="27">
        <f t="shared" si="3"/>
        <v>0.66264005292230699</v>
      </c>
      <c r="J100" s="25">
        <v>8</v>
      </c>
      <c r="K100" s="26">
        <f t="shared" si="4"/>
        <v>2.1972245773362196</v>
      </c>
      <c r="L100" s="27">
        <f t="shared" si="5"/>
        <v>0.404365308037969</v>
      </c>
      <c r="M100" s="25">
        <v>17</v>
      </c>
      <c r="N100" s="26">
        <f t="shared" si="6"/>
        <v>2.8903717578961645</v>
      </c>
      <c r="O100" s="27">
        <f t="shared" si="7"/>
        <v>0.57296673461652992</v>
      </c>
      <c r="P100" s="21" t="s">
        <v>31</v>
      </c>
      <c r="Q100" s="28" t="str">
        <f t="shared" si="8"/>
        <v/>
      </c>
      <c r="R100" s="27">
        <f t="shared" si="9"/>
        <v>0.35200000000000009</v>
      </c>
      <c r="S100" s="21" t="s">
        <v>31</v>
      </c>
      <c r="T100" s="28" t="str">
        <f t="shared" si="10"/>
        <v/>
      </c>
      <c r="U100" s="27">
        <f t="shared" si="11"/>
        <v>0.27407407407407397</v>
      </c>
      <c r="V100" s="29">
        <f t="shared" si="12"/>
        <v>35.798321360752091</v>
      </c>
      <c r="W100" s="21"/>
    </row>
    <row r="101" spans="1:23" ht="15.75" customHeight="1">
      <c r="A101" s="19"/>
      <c r="B101" s="20" t="s">
        <v>146</v>
      </c>
      <c r="C101" s="21" t="s">
        <v>76</v>
      </c>
      <c r="D101" s="22">
        <f t="shared" si="0"/>
        <v>0</v>
      </c>
      <c r="E101" s="23" t="s">
        <v>14</v>
      </c>
      <c r="F101" s="24">
        <f t="shared" si="1"/>
        <v>1</v>
      </c>
      <c r="G101" s="25">
        <v>30</v>
      </c>
      <c r="H101" s="26">
        <f t="shared" si="2"/>
        <v>3.4339872044851463</v>
      </c>
      <c r="I101" s="27">
        <f t="shared" si="3"/>
        <v>0.51047384187995704</v>
      </c>
      <c r="J101" s="25">
        <v>8</v>
      </c>
      <c r="K101" s="26">
        <f t="shared" si="4"/>
        <v>2.1972245773362196</v>
      </c>
      <c r="L101" s="27">
        <f t="shared" si="5"/>
        <v>0.404365308037969</v>
      </c>
      <c r="M101" s="25">
        <v>11</v>
      </c>
      <c r="N101" s="26">
        <f t="shared" si="6"/>
        <v>2.4849066497880004</v>
      </c>
      <c r="O101" s="27">
        <f t="shared" si="7"/>
        <v>0.63287151629088489</v>
      </c>
      <c r="P101" s="21" t="s">
        <v>31</v>
      </c>
      <c r="Q101" s="28" t="str">
        <f t="shared" si="8"/>
        <v/>
      </c>
      <c r="R101" s="27">
        <f t="shared" si="9"/>
        <v>0.35200000000000009</v>
      </c>
      <c r="S101" s="21" t="s">
        <v>31</v>
      </c>
      <c r="T101" s="28" t="str">
        <f t="shared" si="10"/>
        <v/>
      </c>
      <c r="U101" s="27">
        <f t="shared" si="11"/>
        <v>0.27407407407407397</v>
      </c>
      <c r="V101" s="29">
        <f t="shared" si="12"/>
        <v>35.774278792187467</v>
      </c>
      <c r="W101" s="21"/>
    </row>
    <row r="102" spans="1:23" ht="15.75" customHeight="1">
      <c r="A102" s="19"/>
      <c r="B102" s="20" t="s">
        <v>147</v>
      </c>
      <c r="C102" s="21" t="s">
        <v>76</v>
      </c>
      <c r="D102" s="22">
        <f t="shared" si="0"/>
        <v>0</v>
      </c>
      <c r="E102" s="23" t="s">
        <v>14</v>
      </c>
      <c r="F102" s="24">
        <f t="shared" si="1"/>
        <v>1</v>
      </c>
      <c r="G102" s="25">
        <v>24</v>
      </c>
      <c r="H102" s="26">
        <f t="shared" si="2"/>
        <v>3.2188758248682006</v>
      </c>
      <c r="I102" s="27">
        <f t="shared" si="3"/>
        <v>0.55556409549131136</v>
      </c>
      <c r="J102" s="25">
        <v>7</v>
      </c>
      <c r="K102" s="26">
        <f t="shared" si="4"/>
        <v>2.0794415416798357</v>
      </c>
      <c r="L102" s="27">
        <f t="shared" si="5"/>
        <v>0.43629452587267725</v>
      </c>
      <c r="M102" s="25">
        <v>15</v>
      </c>
      <c r="N102" s="26">
        <f t="shared" si="6"/>
        <v>2.7725887222397811</v>
      </c>
      <c r="O102" s="27">
        <f t="shared" si="7"/>
        <v>0.59036839728698642</v>
      </c>
      <c r="P102" s="21" t="s">
        <v>31</v>
      </c>
      <c r="Q102" s="28" t="str">
        <f t="shared" si="8"/>
        <v/>
      </c>
      <c r="R102" s="27">
        <f t="shared" si="9"/>
        <v>0.35200000000000009</v>
      </c>
      <c r="S102" s="21" t="s">
        <v>31</v>
      </c>
      <c r="T102" s="28" t="str">
        <f t="shared" si="10"/>
        <v/>
      </c>
      <c r="U102" s="27">
        <f t="shared" si="11"/>
        <v>0.27407407407407397</v>
      </c>
      <c r="V102" s="29">
        <f t="shared" si="12"/>
        <v>35.322249442377093</v>
      </c>
      <c r="W102" s="21"/>
    </row>
    <row r="103" spans="1:23" ht="15.75" customHeight="1">
      <c r="A103" s="19"/>
      <c r="B103" s="20" t="s">
        <v>148</v>
      </c>
      <c r="C103" s="21" t="s">
        <v>76</v>
      </c>
      <c r="D103" s="22">
        <f t="shared" si="0"/>
        <v>0</v>
      </c>
      <c r="E103" s="23" t="s">
        <v>20</v>
      </c>
      <c r="F103" s="24">
        <f t="shared" si="1"/>
        <v>0</v>
      </c>
      <c r="G103" s="25">
        <v>7</v>
      </c>
      <c r="H103" s="26">
        <f t="shared" si="2"/>
        <v>2.0794415416798357</v>
      </c>
      <c r="I103" s="27">
        <f t="shared" si="3"/>
        <v>0.79440492712896882</v>
      </c>
      <c r="J103" s="25">
        <v>7</v>
      </c>
      <c r="K103" s="26">
        <f t="shared" si="4"/>
        <v>2.0794415416798357</v>
      </c>
      <c r="L103" s="27">
        <f t="shared" si="5"/>
        <v>0.43629452587267725</v>
      </c>
      <c r="M103" s="25">
        <v>8</v>
      </c>
      <c r="N103" s="26">
        <f t="shared" si="6"/>
        <v>2.1972245773362196</v>
      </c>
      <c r="O103" s="27">
        <f t="shared" si="7"/>
        <v>0.67537463529478337</v>
      </c>
      <c r="P103" s="21" t="s">
        <v>31</v>
      </c>
      <c r="Q103" s="28" t="str">
        <f t="shared" si="8"/>
        <v/>
      </c>
      <c r="R103" s="27">
        <f t="shared" si="9"/>
        <v>0.35200000000000009</v>
      </c>
      <c r="S103" s="21" t="s">
        <v>31</v>
      </c>
      <c r="T103" s="28" t="str">
        <f t="shared" si="10"/>
        <v/>
      </c>
      <c r="U103" s="27">
        <f t="shared" si="11"/>
        <v>0.27407407407407397</v>
      </c>
      <c r="V103" s="29">
        <f t="shared" si="12"/>
        <v>34.835813708948585</v>
      </c>
      <c r="W103" s="21"/>
    </row>
    <row r="104" spans="1:23" ht="15.75" customHeight="1">
      <c r="A104" s="19"/>
      <c r="B104" s="20" t="s">
        <v>149</v>
      </c>
      <c r="C104" s="21" t="s">
        <v>76</v>
      </c>
      <c r="D104" s="22">
        <f t="shared" si="0"/>
        <v>0</v>
      </c>
      <c r="E104" s="23" t="s">
        <v>20</v>
      </c>
      <c r="F104" s="24">
        <f t="shared" si="1"/>
        <v>0</v>
      </c>
      <c r="G104" s="25">
        <v>10</v>
      </c>
      <c r="H104" s="26">
        <f t="shared" si="2"/>
        <v>2.3978952727983707</v>
      </c>
      <c r="I104" s="27">
        <f t="shared" si="3"/>
        <v>0.72765271938809284</v>
      </c>
      <c r="J104" s="25">
        <v>3</v>
      </c>
      <c r="K104" s="26">
        <f t="shared" si="4"/>
        <v>1.3862943611198906</v>
      </c>
      <c r="L104" s="27">
        <f t="shared" si="5"/>
        <v>0.62419635058178491</v>
      </c>
      <c r="M104" s="25">
        <v>9</v>
      </c>
      <c r="N104" s="26">
        <f t="shared" si="6"/>
        <v>2.3025850929940459</v>
      </c>
      <c r="O104" s="27">
        <f t="shared" si="7"/>
        <v>0.65980831759847547</v>
      </c>
      <c r="P104" s="21" t="s">
        <v>31</v>
      </c>
      <c r="Q104" s="28" t="str">
        <f t="shared" si="8"/>
        <v/>
      </c>
      <c r="R104" s="27">
        <f t="shared" si="9"/>
        <v>0.35200000000000009</v>
      </c>
      <c r="S104" s="21" t="s">
        <v>31</v>
      </c>
      <c r="T104" s="28" t="str">
        <f t="shared" si="10"/>
        <v/>
      </c>
      <c r="U104" s="27">
        <f t="shared" si="11"/>
        <v>0.27407407407407397</v>
      </c>
      <c r="V104" s="29">
        <f t="shared" si="12"/>
        <v>34.718642812677665</v>
      </c>
      <c r="W104" s="21"/>
    </row>
    <row r="105" spans="1:23" ht="15.75" customHeight="1">
      <c r="A105" s="19"/>
      <c r="B105" s="20" t="s">
        <v>150</v>
      </c>
      <c r="C105" s="21" t="s">
        <v>76</v>
      </c>
      <c r="D105" s="22">
        <f t="shared" si="0"/>
        <v>0</v>
      </c>
      <c r="E105" s="23" t="s">
        <v>14</v>
      </c>
      <c r="F105" s="24">
        <f t="shared" si="1"/>
        <v>1</v>
      </c>
      <c r="G105" s="25">
        <v>50</v>
      </c>
      <c r="H105" s="26">
        <f t="shared" si="2"/>
        <v>3.9318256327243257</v>
      </c>
      <c r="I105" s="27">
        <f t="shared" si="3"/>
        <v>0.40612017622658358</v>
      </c>
      <c r="J105" s="25">
        <v>16</v>
      </c>
      <c r="K105" s="26">
        <f t="shared" si="4"/>
        <v>2.8332133440562162</v>
      </c>
      <c r="L105" s="27">
        <f t="shared" si="5"/>
        <v>0.23195827369838784</v>
      </c>
      <c r="M105" s="25">
        <v>33</v>
      </c>
      <c r="N105" s="26">
        <f t="shared" si="6"/>
        <v>3.5263605246161616</v>
      </c>
      <c r="O105" s="27">
        <f t="shared" si="7"/>
        <v>0.47900361064893027</v>
      </c>
      <c r="P105" s="21" t="s">
        <v>83</v>
      </c>
      <c r="Q105" s="28">
        <f t="shared" si="8"/>
        <v>0.5</v>
      </c>
      <c r="R105" s="22">
        <f t="shared" si="9"/>
        <v>0.5</v>
      </c>
      <c r="S105" s="21" t="s">
        <v>50</v>
      </c>
      <c r="T105" s="28">
        <f t="shared" si="10"/>
        <v>0.5</v>
      </c>
      <c r="U105" s="22">
        <f t="shared" si="11"/>
        <v>0.5</v>
      </c>
      <c r="V105" s="29">
        <f t="shared" si="12"/>
        <v>34.696083396981031</v>
      </c>
      <c r="W105" s="21"/>
    </row>
    <row r="106" spans="1:23" ht="15.75" customHeight="1">
      <c r="A106" s="19"/>
      <c r="B106" s="20" t="s">
        <v>151</v>
      </c>
      <c r="C106" s="21" t="s">
        <v>76</v>
      </c>
      <c r="D106" s="22">
        <f t="shared" si="0"/>
        <v>0</v>
      </c>
      <c r="E106" s="23" t="s">
        <v>20</v>
      </c>
      <c r="F106" s="24">
        <f t="shared" si="1"/>
        <v>0</v>
      </c>
      <c r="G106" s="25">
        <v>20</v>
      </c>
      <c r="H106" s="26">
        <f t="shared" si="2"/>
        <v>3.044522437723423</v>
      </c>
      <c r="I106" s="27">
        <f t="shared" si="3"/>
        <v>0.59211092280633348</v>
      </c>
      <c r="J106" s="25">
        <v>3</v>
      </c>
      <c r="K106" s="26">
        <f t="shared" si="4"/>
        <v>1.3862943611198906</v>
      </c>
      <c r="L106" s="27">
        <f t="shared" si="5"/>
        <v>0.62419635058178491</v>
      </c>
      <c r="M106" s="25">
        <v>6</v>
      </c>
      <c r="N106" s="26">
        <f t="shared" si="6"/>
        <v>1.9459101490553132</v>
      </c>
      <c r="O106" s="27">
        <f t="shared" si="7"/>
        <v>0.71250467597331912</v>
      </c>
      <c r="P106" s="21" t="s">
        <v>31</v>
      </c>
      <c r="Q106" s="28" t="str">
        <f t="shared" si="8"/>
        <v/>
      </c>
      <c r="R106" s="27">
        <f t="shared" si="9"/>
        <v>0.35200000000000009</v>
      </c>
      <c r="S106" s="21" t="s">
        <v>31</v>
      </c>
      <c r="T106" s="28" t="str">
        <f t="shared" si="10"/>
        <v/>
      </c>
      <c r="U106" s="27">
        <f t="shared" si="11"/>
        <v>0.27407407407407397</v>
      </c>
      <c r="V106" s="29">
        <f t="shared" si="12"/>
        <v>34.680633806231171</v>
      </c>
      <c r="W106" s="21"/>
    </row>
    <row r="107" spans="1:23" ht="15.75" customHeight="1">
      <c r="A107" s="19"/>
      <c r="B107" s="20" t="s">
        <v>152</v>
      </c>
      <c r="C107" s="21" t="s">
        <v>76</v>
      </c>
      <c r="D107" s="22">
        <f t="shared" si="0"/>
        <v>0</v>
      </c>
      <c r="E107" s="23" t="s">
        <v>14</v>
      </c>
      <c r="F107" s="24">
        <f t="shared" si="1"/>
        <v>1</v>
      </c>
      <c r="G107" s="25">
        <v>176</v>
      </c>
      <c r="H107" s="26">
        <f t="shared" si="2"/>
        <v>5.1761497325738288</v>
      </c>
      <c r="I107" s="27">
        <f t="shared" si="3"/>
        <v>0.14529302083924289</v>
      </c>
      <c r="J107" s="25">
        <v>27</v>
      </c>
      <c r="K107" s="26">
        <f t="shared" si="4"/>
        <v>3.3322045101752038</v>
      </c>
      <c r="L107" s="27">
        <f t="shared" si="5"/>
        <v>9.6689238121066556E-2</v>
      </c>
      <c r="M107" s="25">
        <v>78</v>
      </c>
      <c r="N107" s="26">
        <f t="shared" si="6"/>
        <v>4.3694478524670215</v>
      </c>
      <c r="O107" s="27">
        <f t="shared" si="7"/>
        <v>0.35444304724319331</v>
      </c>
      <c r="P107" s="21" t="s">
        <v>16</v>
      </c>
      <c r="Q107" s="28">
        <f t="shared" si="8"/>
        <v>1</v>
      </c>
      <c r="R107" s="22">
        <f t="shared" si="9"/>
        <v>1</v>
      </c>
      <c r="S107" s="21" t="s">
        <v>50</v>
      </c>
      <c r="T107" s="28">
        <f t="shared" si="10"/>
        <v>0.5</v>
      </c>
      <c r="U107" s="22">
        <f t="shared" si="11"/>
        <v>0.5</v>
      </c>
      <c r="V107" s="29">
        <f t="shared" si="12"/>
        <v>34.547452580077596</v>
      </c>
      <c r="W107" s="21"/>
    </row>
    <row r="108" spans="1:23" ht="15.75" customHeight="1">
      <c r="A108" s="19"/>
      <c r="B108" s="20" t="s">
        <v>153</v>
      </c>
      <c r="C108" s="21" t="s">
        <v>76</v>
      </c>
      <c r="D108" s="22">
        <f t="shared" si="0"/>
        <v>0</v>
      </c>
      <c r="E108" s="23" t="s">
        <v>20</v>
      </c>
      <c r="F108" s="24">
        <f t="shared" si="1"/>
        <v>0</v>
      </c>
      <c r="G108" s="25">
        <v>48</v>
      </c>
      <c r="H108" s="26">
        <f t="shared" si="2"/>
        <v>3.8918202981106265</v>
      </c>
      <c r="I108" s="27">
        <f t="shared" si="3"/>
        <v>0.41450583525936435</v>
      </c>
      <c r="J108" s="25">
        <v>2</v>
      </c>
      <c r="K108" s="26">
        <f t="shared" si="4"/>
        <v>1.0986122886681098</v>
      </c>
      <c r="L108" s="27">
        <f t="shared" si="5"/>
        <v>0.7021826540189845</v>
      </c>
      <c r="M108" s="25">
        <v>4</v>
      </c>
      <c r="N108" s="26">
        <f t="shared" si="6"/>
        <v>1.6094379124341003</v>
      </c>
      <c r="O108" s="27">
        <f t="shared" si="7"/>
        <v>0.76221621827672881</v>
      </c>
      <c r="P108" s="21" t="s">
        <v>31</v>
      </c>
      <c r="Q108" s="28" t="str">
        <f t="shared" si="8"/>
        <v/>
      </c>
      <c r="R108" s="27">
        <f t="shared" si="9"/>
        <v>0.35200000000000009</v>
      </c>
      <c r="S108" s="21" t="s">
        <v>31</v>
      </c>
      <c r="T108" s="28" t="str">
        <f t="shared" si="10"/>
        <v/>
      </c>
      <c r="U108" s="27">
        <f t="shared" si="11"/>
        <v>0.27407407407407397</v>
      </c>
      <c r="V108" s="29">
        <f t="shared" si="12"/>
        <v>34.537303005532713</v>
      </c>
      <c r="W108" s="21"/>
    </row>
    <row r="109" spans="1:23" ht="15.75" customHeight="1">
      <c r="A109" s="19"/>
      <c r="B109" s="20" t="s">
        <v>154</v>
      </c>
      <c r="C109" s="21" t="s">
        <v>76</v>
      </c>
      <c r="D109" s="22">
        <f t="shared" si="0"/>
        <v>0</v>
      </c>
      <c r="E109" s="23" t="s">
        <v>14</v>
      </c>
      <c r="F109" s="24">
        <f t="shared" si="1"/>
        <v>1</v>
      </c>
      <c r="G109" s="25">
        <v>16</v>
      </c>
      <c r="H109" s="26">
        <f t="shared" si="2"/>
        <v>2.8332133440562162</v>
      </c>
      <c r="I109" s="27">
        <f t="shared" si="3"/>
        <v>0.63640416587328108</v>
      </c>
      <c r="J109" s="25">
        <v>12</v>
      </c>
      <c r="K109" s="26">
        <f t="shared" si="4"/>
        <v>2.5649493574615367</v>
      </c>
      <c r="L109" s="27">
        <f t="shared" si="5"/>
        <v>0.30468062473523305</v>
      </c>
      <c r="M109" s="25">
        <v>18</v>
      </c>
      <c r="N109" s="26">
        <f t="shared" si="6"/>
        <v>2.9444389791664403</v>
      </c>
      <c r="O109" s="27">
        <f t="shared" si="7"/>
        <v>0.56497866111484929</v>
      </c>
      <c r="P109" s="21" t="s">
        <v>97</v>
      </c>
      <c r="Q109" s="28">
        <f t="shared" si="8"/>
        <v>0.5</v>
      </c>
      <c r="R109" s="22">
        <f t="shared" si="9"/>
        <v>0.5</v>
      </c>
      <c r="S109" s="21" t="s">
        <v>97</v>
      </c>
      <c r="T109" s="28">
        <f t="shared" si="10"/>
        <v>0.1</v>
      </c>
      <c r="U109" s="22">
        <f t="shared" si="11"/>
        <v>0.1</v>
      </c>
      <c r="V109" s="29">
        <f t="shared" si="12"/>
        <v>34.511911310280212</v>
      </c>
      <c r="W109" s="21"/>
    </row>
    <row r="110" spans="1:23" ht="15.75" customHeight="1">
      <c r="A110" s="19"/>
      <c r="B110" s="20" t="s">
        <v>155</v>
      </c>
      <c r="C110" s="21" t="s">
        <v>76</v>
      </c>
      <c r="D110" s="22">
        <f t="shared" si="0"/>
        <v>0</v>
      </c>
      <c r="E110" s="23" t="s">
        <v>14</v>
      </c>
      <c r="F110" s="24">
        <f t="shared" si="1"/>
        <v>1</v>
      </c>
      <c r="G110" s="25">
        <v>51</v>
      </c>
      <c r="H110" s="26">
        <f t="shared" si="2"/>
        <v>3.9512437185814275</v>
      </c>
      <c r="I110" s="27">
        <f t="shared" si="3"/>
        <v>0.40204988288597587</v>
      </c>
      <c r="J110" s="25">
        <v>8</v>
      </c>
      <c r="K110" s="26">
        <f t="shared" si="4"/>
        <v>2.1972245773362196</v>
      </c>
      <c r="L110" s="27">
        <f t="shared" si="5"/>
        <v>0.404365308037969</v>
      </c>
      <c r="M110" s="25">
        <v>11</v>
      </c>
      <c r="N110" s="26">
        <f t="shared" si="6"/>
        <v>2.4849066497880004</v>
      </c>
      <c r="O110" s="27">
        <f t="shared" si="7"/>
        <v>0.63287151629088489</v>
      </c>
      <c r="P110" s="21" t="s">
        <v>83</v>
      </c>
      <c r="Q110" s="28">
        <f t="shared" si="8"/>
        <v>0.5</v>
      </c>
      <c r="R110" s="22">
        <f t="shared" si="9"/>
        <v>0.5</v>
      </c>
      <c r="S110" s="21" t="s">
        <v>83</v>
      </c>
      <c r="T110" s="28">
        <f t="shared" si="10"/>
        <v>0.1</v>
      </c>
      <c r="U110" s="22">
        <f t="shared" si="11"/>
        <v>0.1</v>
      </c>
      <c r="V110" s="29">
        <f t="shared" si="12"/>
        <v>34.364113276321731</v>
      </c>
      <c r="W110" s="21"/>
    </row>
    <row r="111" spans="1:23" ht="15.75" customHeight="1">
      <c r="A111" s="19"/>
      <c r="B111" s="20" t="s">
        <v>156</v>
      </c>
      <c r="C111" s="21" t="s">
        <v>76</v>
      </c>
      <c r="D111" s="22">
        <f t="shared" si="0"/>
        <v>0</v>
      </c>
      <c r="E111" s="23" t="s">
        <v>14</v>
      </c>
      <c r="F111" s="24">
        <f t="shared" si="1"/>
        <v>1</v>
      </c>
      <c r="G111" s="25">
        <v>17</v>
      </c>
      <c r="H111" s="26">
        <f t="shared" si="2"/>
        <v>2.8903717578961645</v>
      </c>
      <c r="I111" s="27">
        <f t="shared" si="3"/>
        <v>0.62442298951405972</v>
      </c>
      <c r="J111" s="25">
        <v>12</v>
      </c>
      <c r="K111" s="26">
        <f t="shared" si="4"/>
        <v>2.5649493574615367</v>
      </c>
      <c r="L111" s="27">
        <f t="shared" si="5"/>
        <v>0.30468062473523305</v>
      </c>
      <c r="M111" s="25">
        <v>22</v>
      </c>
      <c r="N111" s="26">
        <f t="shared" si="6"/>
        <v>3.1354942159291497</v>
      </c>
      <c r="O111" s="27">
        <f t="shared" si="7"/>
        <v>0.53675151649218766</v>
      </c>
      <c r="P111" s="21" t="s">
        <v>31</v>
      </c>
      <c r="Q111" s="28" t="str">
        <f t="shared" si="8"/>
        <v/>
      </c>
      <c r="R111" s="27">
        <f t="shared" si="9"/>
        <v>0.35200000000000009</v>
      </c>
      <c r="S111" s="21" t="s">
        <v>31</v>
      </c>
      <c r="T111" s="28" t="str">
        <f t="shared" si="10"/>
        <v/>
      </c>
      <c r="U111" s="27">
        <f t="shared" si="11"/>
        <v>0.27407407407407397</v>
      </c>
      <c r="V111" s="29">
        <f t="shared" si="12"/>
        <v>34.01234685704739</v>
      </c>
      <c r="W111" s="21"/>
    </row>
    <row r="112" spans="1:23" ht="15.75" customHeight="1">
      <c r="A112" s="19"/>
      <c r="B112" s="20" t="s">
        <v>157</v>
      </c>
      <c r="C112" s="21" t="s">
        <v>76</v>
      </c>
      <c r="D112" s="22">
        <f t="shared" si="0"/>
        <v>0</v>
      </c>
      <c r="E112" s="23" t="s">
        <v>14</v>
      </c>
      <c r="F112" s="24">
        <f t="shared" si="1"/>
        <v>1</v>
      </c>
      <c r="G112" s="25">
        <v>33</v>
      </c>
      <c r="H112" s="26">
        <f t="shared" si="2"/>
        <v>3.5263605246161616</v>
      </c>
      <c r="I112" s="27">
        <f t="shared" si="3"/>
        <v>0.49111114503403819</v>
      </c>
      <c r="J112" s="25">
        <v>11</v>
      </c>
      <c r="K112" s="26">
        <f t="shared" si="4"/>
        <v>2.4849066497880004</v>
      </c>
      <c r="L112" s="27">
        <f t="shared" si="5"/>
        <v>0.3263790046007693</v>
      </c>
      <c r="M112" s="25">
        <v>16</v>
      </c>
      <c r="N112" s="26">
        <f t="shared" si="6"/>
        <v>2.8332133440562162</v>
      </c>
      <c r="O112" s="27">
        <f t="shared" si="7"/>
        <v>0.58141151132718372</v>
      </c>
      <c r="P112" s="21" t="s">
        <v>31</v>
      </c>
      <c r="Q112" s="28" t="str">
        <f t="shared" si="8"/>
        <v/>
      </c>
      <c r="R112" s="27">
        <f t="shared" si="9"/>
        <v>0.35200000000000009</v>
      </c>
      <c r="S112" s="21" t="s">
        <v>31</v>
      </c>
      <c r="T112" s="28" t="str">
        <f t="shared" si="10"/>
        <v/>
      </c>
      <c r="U112" s="27">
        <f t="shared" si="11"/>
        <v>0.27407407407407397</v>
      </c>
      <c r="V112" s="29">
        <f t="shared" si="12"/>
        <v>33.904220182449748</v>
      </c>
      <c r="W112" s="21"/>
    </row>
    <row r="113" spans="1:23" ht="15.75" customHeight="1">
      <c r="A113" s="19"/>
      <c r="B113" s="20" t="s">
        <v>158</v>
      </c>
      <c r="C113" s="21" t="s">
        <v>76</v>
      </c>
      <c r="D113" s="22">
        <f t="shared" si="0"/>
        <v>0</v>
      </c>
      <c r="E113" s="23" t="s">
        <v>14</v>
      </c>
      <c r="F113" s="24">
        <f t="shared" si="1"/>
        <v>1</v>
      </c>
      <c r="G113" s="25">
        <v>83</v>
      </c>
      <c r="H113" s="26">
        <f t="shared" si="2"/>
        <v>4.4308167988433134</v>
      </c>
      <c r="I113" s="27">
        <f t="shared" si="3"/>
        <v>0.30152488112784781</v>
      </c>
      <c r="J113" s="25">
        <v>19</v>
      </c>
      <c r="K113" s="26">
        <f t="shared" si="4"/>
        <v>2.9957322735539909</v>
      </c>
      <c r="L113" s="27">
        <f t="shared" si="5"/>
        <v>0.18790182470910766</v>
      </c>
      <c r="M113" s="25">
        <v>29</v>
      </c>
      <c r="N113" s="26">
        <f t="shared" si="6"/>
        <v>3.4011973816621555</v>
      </c>
      <c r="O113" s="27">
        <f t="shared" si="7"/>
        <v>0.49749563524586704</v>
      </c>
      <c r="P113" s="21" t="s">
        <v>50</v>
      </c>
      <c r="Q113" s="28">
        <f t="shared" si="8"/>
        <v>0.5</v>
      </c>
      <c r="R113" s="22">
        <f t="shared" si="9"/>
        <v>0.5</v>
      </c>
      <c r="S113" s="21" t="s">
        <v>110</v>
      </c>
      <c r="T113" s="28">
        <f t="shared" si="10"/>
        <v>0.5</v>
      </c>
      <c r="U113" s="22">
        <f t="shared" si="11"/>
        <v>0.5</v>
      </c>
      <c r="V113" s="29">
        <f t="shared" si="12"/>
        <v>33.892148815970693</v>
      </c>
      <c r="W113" s="21"/>
    </row>
    <row r="114" spans="1:23" ht="15.75" customHeight="1">
      <c r="A114" s="19"/>
      <c r="B114" s="20" t="s">
        <v>159</v>
      </c>
      <c r="C114" s="21" t="s">
        <v>76</v>
      </c>
      <c r="D114" s="22">
        <f t="shared" si="0"/>
        <v>0</v>
      </c>
      <c r="E114" s="23" t="s">
        <v>14</v>
      </c>
      <c r="F114" s="24">
        <f t="shared" si="1"/>
        <v>1</v>
      </c>
      <c r="G114" s="25">
        <v>22</v>
      </c>
      <c r="H114" s="26">
        <f t="shared" si="2"/>
        <v>3.1354942159291497</v>
      </c>
      <c r="I114" s="27">
        <f t="shared" si="3"/>
        <v>0.57304200809769967</v>
      </c>
      <c r="J114" s="25">
        <v>11</v>
      </c>
      <c r="K114" s="26">
        <f t="shared" si="4"/>
        <v>2.4849066497880004</v>
      </c>
      <c r="L114" s="27">
        <f t="shared" si="5"/>
        <v>0.3263790046007693</v>
      </c>
      <c r="M114" s="25">
        <v>21</v>
      </c>
      <c r="N114" s="26">
        <f t="shared" si="6"/>
        <v>3.0910424533583161</v>
      </c>
      <c r="O114" s="27">
        <f t="shared" si="7"/>
        <v>0.54331896971712879</v>
      </c>
      <c r="P114" s="21" t="s">
        <v>31</v>
      </c>
      <c r="Q114" s="28" t="str">
        <f t="shared" si="8"/>
        <v/>
      </c>
      <c r="R114" s="27">
        <f t="shared" si="9"/>
        <v>0.35200000000000009</v>
      </c>
      <c r="S114" s="21" t="s">
        <v>31</v>
      </c>
      <c r="T114" s="28" t="str">
        <f t="shared" si="10"/>
        <v/>
      </c>
      <c r="U114" s="27">
        <f t="shared" si="11"/>
        <v>0.27407407407407397</v>
      </c>
      <c r="V114" s="29">
        <f t="shared" si="12"/>
        <v>33.771215272834993</v>
      </c>
      <c r="W114" s="21"/>
    </row>
    <row r="115" spans="1:23" ht="15.75" customHeight="1">
      <c r="A115" s="19"/>
      <c r="B115" s="20" t="s">
        <v>160</v>
      </c>
      <c r="C115" s="21" t="s">
        <v>76</v>
      </c>
      <c r="D115" s="22">
        <f t="shared" si="0"/>
        <v>0</v>
      </c>
      <c r="E115" s="23" t="s">
        <v>20</v>
      </c>
      <c r="F115" s="24">
        <f t="shared" si="1"/>
        <v>0</v>
      </c>
      <c r="G115" s="25">
        <v>28</v>
      </c>
      <c r="H115" s="26">
        <f t="shared" si="2"/>
        <v>3.3672958299864741</v>
      </c>
      <c r="I115" s="27">
        <f t="shared" si="3"/>
        <v>0.52445325568498125</v>
      </c>
      <c r="J115" s="25">
        <v>4</v>
      </c>
      <c r="K115" s="26">
        <f t="shared" si="4"/>
        <v>1.6094379124341003</v>
      </c>
      <c r="L115" s="27">
        <f t="shared" si="5"/>
        <v>0.56370547412732275</v>
      </c>
      <c r="M115" s="25">
        <v>7</v>
      </c>
      <c r="N115" s="26">
        <f t="shared" si="6"/>
        <v>2.0794415416798357</v>
      </c>
      <c r="O115" s="27">
        <f t="shared" si="7"/>
        <v>0.69277629796523987</v>
      </c>
      <c r="P115" s="21" t="s">
        <v>31</v>
      </c>
      <c r="Q115" s="28" t="str">
        <f t="shared" si="8"/>
        <v/>
      </c>
      <c r="R115" s="27">
        <f t="shared" si="9"/>
        <v>0.35200000000000009</v>
      </c>
      <c r="S115" s="21" t="s">
        <v>31</v>
      </c>
      <c r="T115" s="28" t="str">
        <f t="shared" si="10"/>
        <v/>
      </c>
      <c r="U115" s="27">
        <f t="shared" si="11"/>
        <v>0.27407407407407397</v>
      </c>
      <c r="V115" s="29">
        <f t="shared" si="12"/>
        <v>33.208393302543357</v>
      </c>
      <c r="W115" s="21"/>
    </row>
    <row r="116" spans="1:23" ht="15.75" customHeight="1">
      <c r="A116" s="19"/>
      <c r="B116" s="20" t="s">
        <v>161</v>
      </c>
      <c r="C116" s="21" t="s">
        <v>76</v>
      </c>
      <c r="D116" s="22">
        <f t="shared" si="0"/>
        <v>0</v>
      </c>
      <c r="E116" s="23" t="s">
        <v>20</v>
      </c>
      <c r="F116" s="24">
        <f t="shared" si="1"/>
        <v>0</v>
      </c>
      <c r="G116" s="25">
        <v>17</v>
      </c>
      <c r="H116" s="26">
        <f t="shared" si="2"/>
        <v>2.8903717578961645</v>
      </c>
      <c r="I116" s="27">
        <f t="shared" si="3"/>
        <v>0.62442298951405972</v>
      </c>
      <c r="J116" s="25">
        <v>7</v>
      </c>
      <c r="K116" s="26">
        <f t="shared" si="4"/>
        <v>2.0794415416798357</v>
      </c>
      <c r="L116" s="27">
        <f t="shared" si="5"/>
        <v>0.43629452587267725</v>
      </c>
      <c r="M116" s="25">
        <v>8</v>
      </c>
      <c r="N116" s="26">
        <f t="shared" si="6"/>
        <v>2.1972245773362196</v>
      </c>
      <c r="O116" s="27">
        <f t="shared" si="7"/>
        <v>0.67537463529478337</v>
      </c>
      <c r="P116" s="21" t="s">
        <v>31</v>
      </c>
      <c r="Q116" s="28" t="str">
        <f t="shared" si="8"/>
        <v/>
      </c>
      <c r="R116" s="27">
        <f t="shared" si="9"/>
        <v>0.35200000000000009</v>
      </c>
      <c r="S116" s="21" t="s">
        <v>31</v>
      </c>
      <c r="T116" s="28" t="str">
        <f t="shared" si="10"/>
        <v/>
      </c>
      <c r="U116" s="27">
        <f t="shared" si="11"/>
        <v>0.27407407407407397</v>
      </c>
      <c r="V116" s="29">
        <f t="shared" si="12"/>
        <v>33.135994332799498</v>
      </c>
      <c r="W116" s="21"/>
    </row>
    <row r="117" spans="1:23" ht="15.75" customHeight="1">
      <c r="A117" s="19"/>
      <c r="B117" s="20" t="s">
        <v>162</v>
      </c>
      <c r="C117" s="21" t="s">
        <v>89</v>
      </c>
      <c r="D117" s="22">
        <f t="shared" si="0"/>
        <v>0.2</v>
      </c>
      <c r="E117" s="23" t="s">
        <v>20</v>
      </c>
      <c r="F117" s="24">
        <f t="shared" si="1"/>
        <v>0</v>
      </c>
      <c r="G117" s="25">
        <v>78</v>
      </c>
      <c r="H117" s="26">
        <f t="shared" si="2"/>
        <v>4.3694478524670215</v>
      </c>
      <c r="I117" s="27">
        <f t="shared" si="3"/>
        <v>0.31438864203578365</v>
      </c>
      <c r="J117" s="25">
        <v>10</v>
      </c>
      <c r="K117" s="26">
        <f t="shared" si="4"/>
        <v>2.3978952727983707</v>
      </c>
      <c r="L117" s="27">
        <f t="shared" si="5"/>
        <v>0.34996648640167027</v>
      </c>
      <c r="M117" s="25">
        <v>17</v>
      </c>
      <c r="N117" s="26">
        <f t="shared" si="6"/>
        <v>2.8903717578961645</v>
      </c>
      <c r="O117" s="27">
        <f t="shared" si="7"/>
        <v>0.57296673461652992</v>
      </c>
      <c r="P117" s="21" t="s">
        <v>31</v>
      </c>
      <c r="Q117" s="28" t="str">
        <f t="shared" si="8"/>
        <v/>
      </c>
      <c r="R117" s="27">
        <f t="shared" si="9"/>
        <v>0.35200000000000009</v>
      </c>
      <c r="S117" s="21" t="s">
        <v>31</v>
      </c>
      <c r="T117" s="28" t="str">
        <f t="shared" si="10"/>
        <v/>
      </c>
      <c r="U117" s="27">
        <f t="shared" si="11"/>
        <v>0.27407407407407397</v>
      </c>
      <c r="V117" s="29">
        <f t="shared" si="12"/>
        <v>33.043813143705364</v>
      </c>
      <c r="W117" s="21"/>
    </row>
    <row r="118" spans="1:23" ht="15.75" customHeight="1">
      <c r="A118" s="19"/>
      <c r="B118" s="20" t="s">
        <v>163</v>
      </c>
      <c r="C118" s="21" t="s">
        <v>76</v>
      </c>
      <c r="D118" s="22">
        <f t="shared" si="0"/>
        <v>0</v>
      </c>
      <c r="E118" s="23" t="s">
        <v>14</v>
      </c>
      <c r="F118" s="24">
        <f t="shared" si="1"/>
        <v>1</v>
      </c>
      <c r="G118" s="25">
        <v>78</v>
      </c>
      <c r="H118" s="26">
        <f t="shared" si="2"/>
        <v>4.3694478524670215</v>
      </c>
      <c r="I118" s="27">
        <f t="shared" si="3"/>
        <v>0.31438864203578365</v>
      </c>
      <c r="J118" s="25">
        <v>17</v>
      </c>
      <c r="K118" s="26">
        <f t="shared" si="4"/>
        <v>2.8903717578961645</v>
      </c>
      <c r="L118" s="27">
        <f t="shared" si="5"/>
        <v>0.21646348332886145</v>
      </c>
      <c r="M118" s="25">
        <v>40</v>
      </c>
      <c r="N118" s="26">
        <f t="shared" si="6"/>
        <v>3.713572066704308</v>
      </c>
      <c r="O118" s="27">
        <f t="shared" si="7"/>
        <v>0.45134434643249377</v>
      </c>
      <c r="P118" s="21" t="s">
        <v>83</v>
      </c>
      <c r="Q118" s="28">
        <f t="shared" si="8"/>
        <v>0.5</v>
      </c>
      <c r="R118" s="22">
        <f t="shared" si="9"/>
        <v>0.5</v>
      </c>
      <c r="S118" s="21" t="s">
        <v>110</v>
      </c>
      <c r="T118" s="28">
        <f t="shared" si="10"/>
        <v>0.5</v>
      </c>
      <c r="U118" s="22">
        <f t="shared" si="11"/>
        <v>0.5</v>
      </c>
      <c r="V118" s="29">
        <f t="shared" si="12"/>
        <v>33.009812497814487</v>
      </c>
      <c r="W118" s="21"/>
    </row>
    <row r="119" spans="1:23" ht="15.75" customHeight="1">
      <c r="A119" s="19"/>
      <c r="B119" s="20" t="s">
        <v>164</v>
      </c>
      <c r="C119" s="21" t="s">
        <v>76</v>
      </c>
      <c r="D119" s="22">
        <f t="shared" si="0"/>
        <v>0</v>
      </c>
      <c r="E119" s="23" t="s">
        <v>20</v>
      </c>
      <c r="F119" s="24">
        <f t="shared" si="1"/>
        <v>0</v>
      </c>
      <c r="G119" s="25">
        <v>21</v>
      </c>
      <c r="H119" s="26">
        <f t="shared" si="2"/>
        <v>3.0910424533583161</v>
      </c>
      <c r="I119" s="27">
        <f t="shared" si="3"/>
        <v>0.58235969854884995</v>
      </c>
      <c r="J119" s="25">
        <v>6</v>
      </c>
      <c r="K119" s="26">
        <f t="shared" si="4"/>
        <v>1.9459101490553132</v>
      </c>
      <c r="L119" s="27">
        <f t="shared" si="5"/>
        <v>0.47249288753928176</v>
      </c>
      <c r="M119" s="25">
        <v>8</v>
      </c>
      <c r="N119" s="26">
        <f t="shared" si="6"/>
        <v>2.1972245773362196</v>
      </c>
      <c r="O119" s="27">
        <f t="shared" si="7"/>
        <v>0.67537463529478337</v>
      </c>
      <c r="P119" s="21" t="s">
        <v>31</v>
      </c>
      <c r="Q119" s="28" t="str">
        <f t="shared" si="8"/>
        <v/>
      </c>
      <c r="R119" s="27">
        <f t="shared" si="9"/>
        <v>0.35200000000000009</v>
      </c>
      <c r="S119" s="21" t="s">
        <v>31</v>
      </c>
      <c r="T119" s="28" t="str">
        <f t="shared" si="10"/>
        <v/>
      </c>
      <c r="U119" s="27">
        <f t="shared" si="11"/>
        <v>0.27407407407407397</v>
      </c>
      <c r="V119" s="29">
        <f t="shared" si="12"/>
        <v>32.896353231480418</v>
      </c>
      <c r="W119" s="21"/>
    </row>
    <row r="120" spans="1:23" ht="15.75" customHeight="1">
      <c r="A120" s="19"/>
      <c r="B120" s="20" t="s">
        <v>165</v>
      </c>
      <c r="C120" s="21" t="s">
        <v>76</v>
      </c>
      <c r="D120" s="22">
        <f t="shared" si="0"/>
        <v>0</v>
      </c>
      <c r="E120" s="23" t="s">
        <v>20</v>
      </c>
      <c r="F120" s="24">
        <f t="shared" si="1"/>
        <v>0</v>
      </c>
      <c r="G120" s="25">
        <v>23</v>
      </c>
      <c r="H120" s="26">
        <f t="shared" si="2"/>
        <v>3.1780538303479458</v>
      </c>
      <c r="I120" s="27">
        <f t="shared" si="3"/>
        <v>0.56412093748227132</v>
      </c>
      <c r="J120" s="25">
        <v>6</v>
      </c>
      <c r="K120" s="26">
        <f t="shared" si="4"/>
        <v>1.9459101490553132</v>
      </c>
      <c r="L120" s="27">
        <f t="shared" si="5"/>
        <v>0.47249288753928176</v>
      </c>
      <c r="M120" s="25">
        <v>8</v>
      </c>
      <c r="N120" s="26">
        <f t="shared" si="6"/>
        <v>2.1972245773362196</v>
      </c>
      <c r="O120" s="27">
        <f t="shared" si="7"/>
        <v>0.67537463529478337</v>
      </c>
      <c r="P120" s="21" t="s">
        <v>31</v>
      </c>
      <c r="Q120" s="28" t="str">
        <f t="shared" si="8"/>
        <v/>
      </c>
      <c r="R120" s="27">
        <f t="shared" si="9"/>
        <v>0.35200000000000009</v>
      </c>
      <c r="S120" s="21" t="s">
        <v>31</v>
      </c>
      <c r="T120" s="28" t="str">
        <f t="shared" si="10"/>
        <v/>
      </c>
      <c r="U120" s="27">
        <f t="shared" si="11"/>
        <v>0.27407407407407397</v>
      </c>
      <c r="V120" s="29">
        <f t="shared" si="12"/>
        <v>32.713965620814641</v>
      </c>
      <c r="W120" s="21"/>
    </row>
    <row r="121" spans="1:23" ht="15.75" customHeight="1">
      <c r="A121" s="19"/>
      <c r="B121" s="20" t="s">
        <v>166</v>
      </c>
      <c r="C121" s="21" t="s">
        <v>76</v>
      </c>
      <c r="D121" s="22">
        <f t="shared" si="0"/>
        <v>0</v>
      </c>
      <c r="E121" s="23" t="s">
        <v>20</v>
      </c>
      <c r="F121" s="24">
        <f t="shared" si="1"/>
        <v>0</v>
      </c>
      <c r="G121" s="25">
        <v>13</v>
      </c>
      <c r="H121" s="26">
        <f t="shared" si="2"/>
        <v>2.6390573296152584</v>
      </c>
      <c r="I121" s="27">
        <f t="shared" si="3"/>
        <v>0.67710189161378809</v>
      </c>
      <c r="J121" s="25">
        <v>7</v>
      </c>
      <c r="K121" s="26">
        <f t="shared" si="4"/>
        <v>2.0794415416798357</v>
      </c>
      <c r="L121" s="27">
        <f t="shared" si="5"/>
        <v>0.43629452587267725</v>
      </c>
      <c r="M121" s="25">
        <v>11</v>
      </c>
      <c r="N121" s="26">
        <f t="shared" si="6"/>
        <v>2.4849066497880004</v>
      </c>
      <c r="O121" s="27">
        <f t="shared" si="7"/>
        <v>0.63287151629088489</v>
      </c>
      <c r="P121" s="21" t="s">
        <v>31</v>
      </c>
      <c r="Q121" s="28" t="str">
        <f t="shared" si="8"/>
        <v/>
      </c>
      <c r="R121" s="27">
        <f t="shared" si="9"/>
        <v>0.35200000000000009</v>
      </c>
      <c r="S121" s="21" t="s">
        <v>31</v>
      </c>
      <c r="T121" s="28" t="str">
        <f t="shared" si="10"/>
        <v/>
      </c>
      <c r="U121" s="27">
        <f t="shared" si="11"/>
        <v>0.27407407407407397</v>
      </c>
      <c r="V121" s="29">
        <f t="shared" si="12"/>
        <v>32.600205378699314</v>
      </c>
      <c r="W121" s="21"/>
    </row>
    <row r="122" spans="1:23" ht="15.75" customHeight="1">
      <c r="A122" s="19"/>
      <c r="B122" s="20" t="s">
        <v>167</v>
      </c>
      <c r="C122" s="21" t="s">
        <v>76</v>
      </c>
      <c r="D122" s="22">
        <f t="shared" si="0"/>
        <v>0</v>
      </c>
      <c r="E122" s="23" t="s">
        <v>20</v>
      </c>
      <c r="F122" s="24">
        <f t="shared" si="1"/>
        <v>0</v>
      </c>
      <c r="G122" s="25">
        <v>16</v>
      </c>
      <c r="H122" s="26">
        <f t="shared" si="2"/>
        <v>2.8332133440562162</v>
      </c>
      <c r="I122" s="27">
        <f t="shared" si="3"/>
        <v>0.63640416587328108</v>
      </c>
      <c r="J122" s="25">
        <v>9</v>
      </c>
      <c r="K122" s="26">
        <f t="shared" si="4"/>
        <v>2.3025850929940459</v>
      </c>
      <c r="L122" s="27">
        <f t="shared" si="5"/>
        <v>0.37580364941821509</v>
      </c>
      <c r="M122" s="25">
        <v>9</v>
      </c>
      <c r="N122" s="26">
        <f t="shared" si="6"/>
        <v>2.3025850929940459</v>
      </c>
      <c r="O122" s="27">
        <f t="shared" si="7"/>
        <v>0.65980831759847547</v>
      </c>
      <c r="P122" s="21" t="s">
        <v>31</v>
      </c>
      <c r="Q122" s="28" t="str">
        <f t="shared" si="8"/>
        <v/>
      </c>
      <c r="R122" s="27">
        <f t="shared" si="9"/>
        <v>0.35200000000000009</v>
      </c>
      <c r="S122" s="21" t="s">
        <v>31</v>
      </c>
      <c r="T122" s="28" t="str">
        <f t="shared" si="10"/>
        <v/>
      </c>
      <c r="U122" s="27">
        <f t="shared" si="11"/>
        <v>0.27407407407407397</v>
      </c>
      <c r="V122" s="29">
        <f t="shared" si="12"/>
        <v>32.5641937717117</v>
      </c>
      <c r="W122" s="21"/>
    </row>
    <row r="123" spans="1:23" ht="15.75" customHeight="1">
      <c r="A123" s="19"/>
      <c r="B123" s="20" t="s">
        <v>168</v>
      </c>
      <c r="C123" s="21" t="s">
        <v>76</v>
      </c>
      <c r="D123" s="22">
        <f t="shared" si="0"/>
        <v>0</v>
      </c>
      <c r="E123" s="23" t="s">
        <v>20</v>
      </c>
      <c r="F123" s="24">
        <f t="shared" si="1"/>
        <v>0</v>
      </c>
      <c r="G123" s="25">
        <v>14</v>
      </c>
      <c r="H123" s="26">
        <f t="shared" si="2"/>
        <v>2.7080502011022101</v>
      </c>
      <c r="I123" s="27">
        <f t="shared" si="3"/>
        <v>0.66264005292230699</v>
      </c>
      <c r="J123" s="25">
        <v>5</v>
      </c>
      <c r="K123" s="26">
        <f t="shared" si="4"/>
        <v>1.791759469228055</v>
      </c>
      <c r="L123" s="27">
        <f t="shared" si="5"/>
        <v>0.51428082930987695</v>
      </c>
      <c r="M123" s="25">
        <v>12</v>
      </c>
      <c r="N123" s="26">
        <f t="shared" si="6"/>
        <v>2.5649493574615367</v>
      </c>
      <c r="O123" s="27">
        <f t="shared" si="7"/>
        <v>0.62104573687874298</v>
      </c>
      <c r="P123" s="21" t="s">
        <v>31</v>
      </c>
      <c r="Q123" s="28" t="str">
        <f t="shared" si="8"/>
        <v/>
      </c>
      <c r="R123" s="27">
        <f t="shared" si="9"/>
        <v>0.35200000000000009</v>
      </c>
      <c r="S123" s="21" t="s">
        <v>31</v>
      </c>
      <c r="T123" s="28" t="str">
        <f t="shared" si="10"/>
        <v/>
      </c>
      <c r="U123" s="27">
        <f t="shared" si="11"/>
        <v>0.27407407407407397</v>
      </c>
      <c r="V123" s="29">
        <f t="shared" si="12"/>
        <v>32.549874023666952</v>
      </c>
      <c r="W123" s="21"/>
    </row>
    <row r="124" spans="1:23" ht="15.75" customHeight="1">
      <c r="A124" s="19"/>
      <c r="B124" s="20" t="s">
        <v>169</v>
      </c>
      <c r="C124" s="21" t="s">
        <v>76</v>
      </c>
      <c r="D124" s="22">
        <f t="shared" si="0"/>
        <v>0</v>
      </c>
      <c r="E124" s="23" t="s">
        <v>20</v>
      </c>
      <c r="F124" s="24">
        <f t="shared" si="1"/>
        <v>0</v>
      </c>
      <c r="G124" s="25">
        <v>35</v>
      </c>
      <c r="H124" s="26">
        <f t="shared" si="2"/>
        <v>3.5835189384561099</v>
      </c>
      <c r="I124" s="27">
        <f t="shared" si="3"/>
        <v>0.47912996867481694</v>
      </c>
      <c r="J124" s="25">
        <v>5</v>
      </c>
      <c r="K124" s="26">
        <f t="shared" si="4"/>
        <v>1.791759469228055</v>
      </c>
      <c r="L124" s="27">
        <f t="shared" si="5"/>
        <v>0.51428082930987695</v>
      </c>
      <c r="M124" s="25">
        <v>7</v>
      </c>
      <c r="N124" s="26">
        <f t="shared" si="6"/>
        <v>2.0794415416798357</v>
      </c>
      <c r="O124" s="27">
        <f t="shared" si="7"/>
        <v>0.69277629796523987</v>
      </c>
      <c r="P124" s="21" t="s">
        <v>31</v>
      </c>
      <c r="Q124" s="28" t="str">
        <f t="shared" si="8"/>
        <v/>
      </c>
      <c r="R124" s="27">
        <f t="shared" si="9"/>
        <v>0.35200000000000009</v>
      </c>
      <c r="S124" s="21" t="s">
        <v>31</v>
      </c>
      <c r="T124" s="28" t="str">
        <f t="shared" si="10"/>
        <v/>
      </c>
      <c r="U124" s="27">
        <f t="shared" si="11"/>
        <v>0.27407407407407397</v>
      </c>
      <c r="V124" s="29">
        <f t="shared" si="12"/>
        <v>32.50803720835448</v>
      </c>
      <c r="W124" s="21"/>
    </row>
    <row r="125" spans="1:23" ht="15.75" customHeight="1">
      <c r="A125" s="19"/>
      <c r="B125" s="20" t="s">
        <v>170</v>
      </c>
      <c r="C125" s="21" t="s">
        <v>76</v>
      </c>
      <c r="D125" s="22">
        <f t="shared" si="0"/>
        <v>0</v>
      </c>
      <c r="E125" s="23" t="s">
        <v>14</v>
      </c>
      <c r="F125" s="24">
        <f t="shared" si="1"/>
        <v>1</v>
      </c>
      <c r="G125" s="25">
        <v>80</v>
      </c>
      <c r="H125" s="26">
        <f t="shared" si="2"/>
        <v>4.3944491546724391</v>
      </c>
      <c r="I125" s="27">
        <f t="shared" si="3"/>
        <v>0.30914803105990762</v>
      </c>
      <c r="J125" s="25">
        <v>19</v>
      </c>
      <c r="K125" s="26">
        <f t="shared" si="4"/>
        <v>2.9957322735539909</v>
      </c>
      <c r="L125" s="27">
        <f t="shared" si="5"/>
        <v>0.18790182470910766</v>
      </c>
      <c r="M125" s="25">
        <v>45</v>
      </c>
      <c r="N125" s="26">
        <f t="shared" si="6"/>
        <v>3.8286413964890951</v>
      </c>
      <c r="O125" s="27">
        <f t="shared" si="7"/>
        <v>0.43434361581393433</v>
      </c>
      <c r="P125" s="21" t="s">
        <v>83</v>
      </c>
      <c r="Q125" s="28">
        <f t="shared" si="8"/>
        <v>0.5</v>
      </c>
      <c r="R125" s="22">
        <f t="shared" si="9"/>
        <v>0.5</v>
      </c>
      <c r="S125" s="21" t="s">
        <v>110</v>
      </c>
      <c r="T125" s="28">
        <f t="shared" si="10"/>
        <v>0.5</v>
      </c>
      <c r="U125" s="22">
        <f t="shared" si="11"/>
        <v>0.5</v>
      </c>
      <c r="V125" s="29">
        <f t="shared" si="12"/>
        <v>32.389579829492973</v>
      </c>
      <c r="W125" s="21"/>
    </row>
    <row r="126" spans="1:23" ht="15.75" customHeight="1">
      <c r="A126" s="19"/>
      <c r="B126" s="20" t="s">
        <v>171</v>
      </c>
      <c r="C126" s="21" t="s">
        <v>76</v>
      </c>
      <c r="D126" s="22">
        <f t="shared" si="0"/>
        <v>0</v>
      </c>
      <c r="E126" s="23" t="s">
        <v>14</v>
      </c>
      <c r="F126" s="24">
        <f t="shared" si="1"/>
        <v>1</v>
      </c>
      <c r="G126" s="25">
        <v>38</v>
      </c>
      <c r="H126" s="26">
        <f t="shared" si="2"/>
        <v>3.6635616461296463</v>
      </c>
      <c r="I126" s="27">
        <f t="shared" si="3"/>
        <v>0.46235193491776438</v>
      </c>
      <c r="J126" s="25">
        <v>11</v>
      </c>
      <c r="K126" s="26">
        <f t="shared" si="4"/>
        <v>2.4849066497880004</v>
      </c>
      <c r="L126" s="27">
        <f t="shared" si="5"/>
        <v>0.3263790046007693</v>
      </c>
      <c r="M126" s="25">
        <v>23</v>
      </c>
      <c r="N126" s="26">
        <f t="shared" si="6"/>
        <v>3.1780538303479458</v>
      </c>
      <c r="O126" s="27">
        <f t="shared" si="7"/>
        <v>0.53046361561263145</v>
      </c>
      <c r="P126" s="21" t="s">
        <v>31</v>
      </c>
      <c r="Q126" s="28" t="str">
        <f t="shared" si="8"/>
        <v/>
      </c>
      <c r="R126" s="27">
        <f t="shared" si="9"/>
        <v>0.35200000000000009</v>
      </c>
      <c r="S126" s="21" t="s">
        <v>31</v>
      </c>
      <c r="T126" s="28" t="str">
        <f t="shared" si="10"/>
        <v/>
      </c>
      <c r="U126" s="27">
        <f t="shared" si="11"/>
        <v>0.27407407407407397</v>
      </c>
      <c r="V126" s="29">
        <f t="shared" si="12"/>
        <v>32.342930688423202</v>
      </c>
      <c r="W126" s="21"/>
    </row>
    <row r="127" spans="1:23" ht="15.75" customHeight="1">
      <c r="A127" s="19"/>
      <c r="B127" s="20" t="s">
        <v>172</v>
      </c>
      <c r="C127" s="21" t="s">
        <v>76</v>
      </c>
      <c r="D127" s="22">
        <f t="shared" si="0"/>
        <v>0</v>
      </c>
      <c r="E127" s="23" t="s">
        <v>20</v>
      </c>
      <c r="F127" s="24">
        <f t="shared" si="1"/>
        <v>0</v>
      </c>
      <c r="G127" s="25">
        <v>31</v>
      </c>
      <c r="H127" s="26">
        <f t="shared" si="2"/>
        <v>3.4657359027997265</v>
      </c>
      <c r="I127" s="27">
        <f t="shared" si="3"/>
        <v>0.50381888545048303</v>
      </c>
      <c r="J127" s="25">
        <v>5</v>
      </c>
      <c r="K127" s="26">
        <f t="shared" si="4"/>
        <v>1.791759469228055</v>
      </c>
      <c r="L127" s="27">
        <f t="shared" si="5"/>
        <v>0.51428082930987695</v>
      </c>
      <c r="M127" s="25">
        <v>9</v>
      </c>
      <c r="N127" s="26">
        <f t="shared" si="6"/>
        <v>2.3025850929940459</v>
      </c>
      <c r="O127" s="27">
        <f t="shared" si="7"/>
        <v>0.65980831759847547</v>
      </c>
      <c r="P127" s="21" t="s">
        <v>31</v>
      </c>
      <c r="Q127" s="28" t="str">
        <f t="shared" si="8"/>
        <v/>
      </c>
      <c r="R127" s="27">
        <f t="shared" si="9"/>
        <v>0.35200000000000009</v>
      </c>
      <c r="S127" s="21" t="s">
        <v>31</v>
      </c>
      <c r="T127" s="28" t="str">
        <f t="shared" si="10"/>
        <v/>
      </c>
      <c r="U127" s="27">
        <f t="shared" si="11"/>
        <v>0.27407407407407397</v>
      </c>
      <c r="V127" s="29">
        <f t="shared" si="12"/>
        <v>31.930726866942035</v>
      </c>
      <c r="W127" s="21"/>
    </row>
    <row r="128" spans="1:23" ht="15.75" customHeight="1">
      <c r="A128" s="19"/>
      <c r="B128" s="20" t="s">
        <v>173</v>
      </c>
      <c r="C128" s="21" t="s">
        <v>76</v>
      </c>
      <c r="D128" s="22">
        <f t="shared" si="0"/>
        <v>0</v>
      </c>
      <c r="E128" s="23" t="s">
        <v>14</v>
      </c>
      <c r="F128" s="24">
        <f t="shared" si="1"/>
        <v>1</v>
      </c>
      <c r="G128" s="25">
        <v>89</v>
      </c>
      <c r="H128" s="26">
        <f t="shared" si="2"/>
        <v>4.499809670330265</v>
      </c>
      <c r="I128" s="27">
        <f t="shared" si="3"/>
        <v>0.28706304243636671</v>
      </c>
      <c r="J128" s="25">
        <v>23</v>
      </c>
      <c r="K128" s="26">
        <f t="shared" si="4"/>
        <v>3.1780538303479458</v>
      </c>
      <c r="L128" s="27">
        <f t="shared" si="5"/>
        <v>0.13847717989166175</v>
      </c>
      <c r="M128" s="25">
        <v>46</v>
      </c>
      <c r="N128" s="26">
        <f t="shared" si="6"/>
        <v>3.8501476017100584</v>
      </c>
      <c r="O128" s="27">
        <f t="shared" si="7"/>
        <v>0.43116621656886289</v>
      </c>
      <c r="P128" s="21" t="s">
        <v>97</v>
      </c>
      <c r="Q128" s="28">
        <f t="shared" si="8"/>
        <v>0.5</v>
      </c>
      <c r="R128" s="22">
        <f t="shared" si="9"/>
        <v>0.5</v>
      </c>
      <c r="S128" s="21" t="s">
        <v>50</v>
      </c>
      <c r="T128" s="28">
        <f t="shared" si="10"/>
        <v>0.5</v>
      </c>
      <c r="U128" s="22">
        <f t="shared" si="11"/>
        <v>0.5</v>
      </c>
      <c r="V128" s="29">
        <f t="shared" si="12"/>
        <v>31.842171738043547</v>
      </c>
      <c r="W128" s="21"/>
    </row>
    <row r="129" spans="1:23" ht="15.75" customHeight="1">
      <c r="A129" s="19"/>
      <c r="B129" s="20" t="s">
        <v>174</v>
      </c>
      <c r="C129" s="21" t="s">
        <v>76</v>
      </c>
      <c r="D129" s="22">
        <f t="shared" si="0"/>
        <v>0</v>
      </c>
      <c r="E129" s="23" t="s">
        <v>20</v>
      </c>
      <c r="F129" s="24">
        <f t="shared" si="1"/>
        <v>0</v>
      </c>
      <c r="G129" s="25">
        <v>38</v>
      </c>
      <c r="H129" s="26">
        <f t="shared" si="2"/>
        <v>3.6635616461296463</v>
      </c>
      <c r="I129" s="27">
        <f t="shared" si="3"/>
        <v>0.46235193491776438</v>
      </c>
      <c r="J129" s="25">
        <v>6</v>
      </c>
      <c r="K129" s="26">
        <f t="shared" si="4"/>
        <v>1.9459101490553132</v>
      </c>
      <c r="L129" s="27">
        <f t="shared" si="5"/>
        <v>0.47249288753928176</v>
      </c>
      <c r="M129" s="25">
        <v>9</v>
      </c>
      <c r="N129" s="26">
        <f t="shared" si="6"/>
        <v>2.3025850929940459</v>
      </c>
      <c r="O129" s="27">
        <f t="shared" si="7"/>
        <v>0.65980831759847547</v>
      </c>
      <c r="P129" s="21" t="s">
        <v>31</v>
      </c>
      <c r="Q129" s="28" t="str">
        <f t="shared" si="8"/>
        <v/>
      </c>
      <c r="R129" s="27">
        <f t="shared" si="9"/>
        <v>0.35200000000000009</v>
      </c>
      <c r="S129" s="21" t="s">
        <v>31</v>
      </c>
      <c r="T129" s="28" t="str">
        <f t="shared" si="10"/>
        <v/>
      </c>
      <c r="U129" s="27">
        <f t="shared" si="11"/>
        <v>0.27407407407407397</v>
      </c>
      <c r="V129" s="29">
        <f t="shared" si="12"/>
        <v>31.307117652761868</v>
      </c>
      <c r="W129" s="21"/>
    </row>
    <row r="130" spans="1:23" ht="15.75" customHeight="1">
      <c r="A130" s="19"/>
      <c r="B130" s="20" t="s">
        <v>175</v>
      </c>
      <c r="C130" s="21" t="s">
        <v>76</v>
      </c>
      <c r="D130" s="22">
        <f t="shared" si="0"/>
        <v>0</v>
      </c>
      <c r="E130" s="23" t="s">
        <v>14</v>
      </c>
      <c r="F130" s="24">
        <f t="shared" si="1"/>
        <v>1</v>
      </c>
      <c r="G130" s="25">
        <v>58</v>
      </c>
      <c r="H130" s="26">
        <f t="shared" si="2"/>
        <v>4.0775374439057197</v>
      </c>
      <c r="I130" s="27">
        <f t="shared" si="3"/>
        <v>0.37557701048594017</v>
      </c>
      <c r="J130" s="25">
        <v>12</v>
      </c>
      <c r="K130" s="26">
        <f t="shared" si="4"/>
        <v>2.5649493574615367</v>
      </c>
      <c r="L130" s="27">
        <f t="shared" si="5"/>
        <v>0.30468062473523305</v>
      </c>
      <c r="M130" s="25">
        <v>15</v>
      </c>
      <c r="N130" s="26">
        <f t="shared" si="6"/>
        <v>2.7725887222397811</v>
      </c>
      <c r="O130" s="27">
        <f t="shared" si="7"/>
        <v>0.59036839728698642</v>
      </c>
      <c r="P130" s="21" t="s">
        <v>28</v>
      </c>
      <c r="Q130" s="28">
        <f t="shared" si="8"/>
        <v>0</v>
      </c>
      <c r="R130" s="22">
        <f t="shared" si="9"/>
        <v>0</v>
      </c>
      <c r="S130" s="21" t="s">
        <v>110</v>
      </c>
      <c r="T130" s="28">
        <f t="shared" si="10"/>
        <v>0.5</v>
      </c>
      <c r="U130" s="22">
        <f t="shared" si="11"/>
        <v>0.5</v>
      </c>
      <c r="V130" s="29">
        <f t="shared" si="12"/>
        <v>31.288383160710232</v>
      </c>
      <c r="W130" s="21"/>
    </row>
    <row r="131" spans="1:23" ht="15.75" customHeight="1">
      <c r="A131" s="19"/>
      <c r="B131" s="20" t="s">
        <v>176</v>
      </c>
      <c r="C131" s="21" t="s">
        <v>76</v>
      </c>
      <c r="D131" s="22">
        <f t="shared" si="0"/>
        <v>0</v>
      </c>
      <c r="E131" s="23" t="s">
        <v>14</v>
      </c>
      <c r="F131" s="24">
        <f t="shared" si="1"/>
        <v>1</v>
      </c>
      <c r="G131" s="25">
        <v>35</v>
      </c>
      <c r="H131" s="26">
        <f t="shared" si="2"/>
        <v>3.5835189384561099</v>
      </c>
      <c r="I131" s="27">
        <f t="shared" si="3"/>
        <v>0.47912996867481694</v>
      </c>
      <c r="J131" s="25">
        <v>4</v>
      </c>
      <c r="K131" s="26">
        <f t="shared" si="4"/>
        <v>1.6094379124341003</v>
      </c>
      <c r="L131" s="27">
        <f t="shared" si="5"/>
        <v>0.56370547412732275</v>
      </c>
      <c r="M131" s="25">
        <v>7</v>
      </c>
      <c r="N131" s="26">
        <f t="shared" si="6"/>
        <v>2.0794415416798357</v>
      </c>
      <c r="O131" s="27">
        <f t="shared" si="7"/>
        <v>0.69277629796523987</v>
      </c>
      <c r="P131" s="21" t="s">
        <v>28</v>
      </c>
      <c r="Q131" s="28">
        <f t="shared" si="8"/>
        <v>0</v>
      </c>
      <c r="R131" s="22">
        <f t="shared" si="9"/>
        <v>0</v>
      </c>
      <c r="S131" s="21" t="s">
        <v>132</v>
      </c>
      <c r="T131" s="28">
        <f t="shared" si="10"/>
        <v>0.1</v>
      </c>
      <c r="U131" s="22">
        <f t="shared" si="11"/>
        <v>0.1</v>
      </c>
      <c r="V131" s="29">
        <f t="shared" si="12"/>
        <v>31.17923450651578</v>
      </c>
      <c r="W131" s="21"/>
    </row>
    <row r="132" spans="1:23" ht="15.75" customHeight="1">
      <c r="A132" s="19"/>
      <c r="B132" s="20" t="s">
        <v>177</v>
      </c>
      <c r="C132" s="21" t="s">
        <v>76</v>
      </c>
      <c r="D132" s="22">
        <f t="shared" si="0"/>
        <v>0</v>
      </c>
      <c r="E132" s="23" t="s">
        <v>20</v>
      </c>
      <c r="F132" s="24">
        <f t="shared" si="1"/>
        <v>0</v>
      </c>
      <c r="G132" s="25">
        <v>39</v>
      </c>
      <c r="H132" s="26">
        <f t="shared" si="2"/>
        <v>3.6888794541139363</v>
      </c>
      <c r="I132" s="27">
        <f t="shared" si="3"/>
        <v>0.45704498005127581</v>
      </c>
      <c r="J132" s="25">
        <v>6</v>
      </c>
      <c r="K132" s="26">
        <f t="shared" si="4"/>
        <v>1.9459101490553132</v>
      </c>
      <c r="L132" s="27">
        <f t="shared" si="5"/>
        <v>0.47249288753928176</v>
      </c>
      <c r="M132" s="25">
        <v>10</v>
      </c>
      <c r="N132" s="26">
        <f t="shared" si="6"/>
        <v>2.3978952727983707</v>
      </c>
      <c r="O132" s="27">
        <f t="shared" si="7"/>
        <v>0.64572687039538224</v>
      </c>
      <c r="P132" s="21" t="s">
        <v>31</v>
      </c>
      <c r="Q132" s="28" t="str">
        <f t="shared" si="8"/>
        <v/>
      </c>
      <c r="R132" s="27">
        <f t="shared" si="9"/>
        <v>0.35200000000000009</v>
      </c>
      <c r="S132" s="21" t="s">
        <v>31</v>
      </c>
      <c r="T132" s="28" t="str">
        <f t="shared" si="10"/>
        <v/>
      </c>
      <c r="U132" s="27">
        <f t="shared" si="11"/>
        <v>0.27407407407407397</v>
      </c>
      <c r="V132" s="29">
        <f t="shared" si="12"/>
        <v>30.90201192401965</v>
      </c>
      <c r="W132" s="21"/>
    </row>
    <row r="133" spans="1:23" ht="15.75" customHeight="1">
      <c r="A133" s="19"/>
      <c r="B133" s="20" t="s">
        <v>178</v>
      </c>
      <c r="C133" s="21" t="s">
        <v>76</v>
      </c>
      <c r="D133" s="22">
        <f t="shared" si="0"/>
        <v>0</v>
      </c>
      <c r="E133" s="23" t="s">
        <v>14</v>
      </c>
      <c r="F133" s="24">
        <f t="shared" si="1"/>
        <v>1</v>
      </c>
      <c r="G133" s="25">
        <v>47</v>
      </c>
      <c r="H133" s="26">
        <f t="shared" si="2"/>
        <v>3.8712010109078911</v>
      </c>
      <c r="I133" s="27">
        <f t="shared" si="3"/>
        <v>0.41882791664302843</v>
      </c>
      <c r="J133" s="25">
        <v>14</v>
      </c>
      <c r="K133" s="26">
        <f t="shared" si="4"/>
        <v>2.7080502011022101</v>
      </c>
      <c r="L133" s="27">
        <f t="shared" si="5"/>
        <v>0.26588812814630725</v>
      </c>
      <c r="M133" s="25">
        <v>27</v>
      </c>
      <c r="N133" s="26">
        <f t="shared" si="6"/>
        <v>3.3322045101752038</v>
      </c>
      <c r="O133" s="27">
        <f t="shared" si="7"/>
        <v>0.50768887461681222</v>
      </c>
      <c r="P133" s="21" t="s">
        <v>141</v>
      </c>
      <c r="Q133" s="28">
        <f t="shared" si="8"/>
        <v>0.1</v>
      </c>
      <c r="R133" s="22">
        <f t="shared" si="9"/>
        <v>0.1</v>
      </c>
      <c r="S133" s="21" t="s">
        <v>110</v>
      </c>
      <c r="T133" s="28">
        <f t="shared" si="10"/>
        <v>0.5</v>
      </c>
      <c r="U133" s="22">
        <f t="shared" si="11"/>
        <v>0.5</v>
      </c>
      <c r="V133" s="29">
        <f t="shared" si="12"/>
        <v>30.709941672582129</v>
      </c>
      <c r="W133" s="21"/>
    </row>
    <row r="134" spans="1:23" ht="15.75" customHeight="1">
      <c r="A134" s="19"/>
      <c r="B134" s="20" t="s">
        <v>179</v>
      </c>
      <c r="C134" s="21" t="s">
        <v>76</v>
      </c>
      <c r="D134" s="22">
        <f t="shared" si="0"/>
        <v>0</v>
      </c>
      <c r="E134" s="23" t="s">
        <v>14</v>
      </c>
      <c r="F134" s="24">
        <f t="shared" si="1"/>
        <v>1</v>
      </c>
      <c r="G134" s="25">
        <v>43</v>
      </c>
      <c r="H134" s="26">
        <f t="shared" si="2"/>
        <v>3.784189633918261</v>
      </c>
      <c r="I134" s="27">
        <f t="shared" si="3"/>
        <v>0.43706667770960717</v>
      </c>
      <c r="J134" s="25">
        <v>15</v>
      </c>
      <c r="K134" s="26">
        <f t="shared" si="4"/>
        <v>2.7725887222397811</v>
      </c>
      <c r="L134" s="27">
        <f t="shared" si="5"/>
        <v>0.24839270116356971</v>
      </c>
      <c r="M134" s="25">
        <v>24</v>
      </c>
      <c r="N134" s="26">
        <f t="shared" si="6"/>
        <v>3.2188758248682006</v>
      </c>
      <c r="O134" s="27">
        <f t="shared" si="7"/>
        <v>0.52443243655345761</v>
      </c>
      <c r="P134" s="21" t="s">
        <v>83</v>
      </c>
      <c r="Q134" s="28">
        <f t="shared" si="8"/>
        <v>0.5</v>
      </c>
      <c r="R134" s="22">
        <f t="shared" si="9"/>
        <v>0.5</v>
      </c>
      <c r="S134" s="21" t="s">
        <v>29</v>
      </c>
      <c r="T134" s="28">
        <f t="shared" si="10"/>
        <v>0</v>
      </c>
      <c r="U134" s="22">
        <f t="shared" si="11"/>
        <v>0</v>
      </c>
      <c r="V134" s="29">
        <f t="shared" si="12"/>
        <v>29.973441196750361</v>
      </c>
      <c r="W134" s="21"/>
    </row>
    <row r="135" spans="1:23" ht="15.75" customHeight="1">
      <c r="A135" s="19"/>
      <c r="B135" s="20" t="s">
        <v>180</v>
      </c>
      <c r="C135" s="21" t="s">
        <v>76</v>
      </c>
      <c r="D135" s="22">
        <f t="shared" si="0"/>
        <v>0</v>
      </c>
      <c r="E135" s="23" t="s">
        <v>14</v>
      </c>
      <c r="F135" s="24">
        <f t="shared" si="1"/>
        <v>1</v>
      </c>
      <c r="G135" s="25">
        <v>152</v>
      </c>
      <c r="H135" s="26">
        <f t="shared" si="2"/>
        <v>5.0304379213924353</v>
      </c>
      <c r="I135" s="27">
        <f t="shared" si="3"/>
        <v>0.1758361865798862</v>
      </c>
      <c r="J135" s="25">
        <v>24</v>
      </c>
      <c r="K135" s="26">
        <f t="shared" si="4"/>
        <v>3.2188758248682006</v>
      </c>
      <c r="L135" s="27">
        <f t="shared" si="5"/>
        <v>0.1274109482546455</v>
      </c>
      <c r="M135" s="25">
        <v>58</v>
      </c>
      <c r="N135" s="26">
        <f t="shared" si="6"/>
        <v>4.0775374439057197</v>
      </c>
      <c r="O135" s="27">
        <f t="shared" si="7"/>
        <v>0.39757087487533471</v>
      </c>
      <c r="P135" s="21" t="s">
        <v>83</v>
      </c>
      <c r="Q135" s="28">
        <f t="shared" si="8"/>
        <v>0.5</v>
      </c>
      <c r="R135" s="22">
        <f t="shared" si="9"/>
        <v>0.5</v>
      </c>
      <c r="S135" s="21" t="s">
        <v>110</v>
      </c>
      <c r="T135" s="28">
        <f t="shared" si="10"/>
        <v>0.5</v>
      </c>
      <c r="U135" s="22">
        <f t="shared" si="11"/>
        <v>0.5</v>
      </c>
      <c r="V135" s="29">
        <f t="shared" si="12"/>
        <v>29.834688478955457</v>
      </c>
      <c r="W135" s="21"/>
    </row>
    <row r="136" spans="1:23" ht="15.75" customHeight="1">
      <c r="A136" s="19"/>
      <c r="B136" s="20" t="s">
        <v>181</v>
      </c>
      <c r="C136" s="21" t="s">
        <v>76</v>
      </c>
      <c r="D136" s="22">
        <f t="shared" si="0"/>
        <v>0</v>
      </c>
      <c r="E136" s="23" t="s">
        <v>14</v>
      </c>
      <c r="F136" s="24">
        <f t="shared" si="1"/>
        <v>1</v>
      </c>
      <c r="G136" s="25">
        <v>34</v>
      </c>
      <c r="H136" s="26">
        <f t="shared" si="2"/>
        <v>3.5553480614894135</v>
      </c>
      <c r="I136" s="27">
        <f t="shared" si="3"/>
        <v>0.48503496537533786</v>
      </c>
      <c r="J136" s="25">
        <v>13</v>
      </c>
      <c r="K136" s="26">
        <f t="shared" si="4"/>
        <v>2.6390573296152584</v>
      </c>
      <c r="L136" s="27">
        <f t="shared" si="5"/>
        <v>0.28459106283017421</v>
      </c>
      <c r="M136" s="25">
        <v>26</v>
      </c>
      <c r="N136" s="26">
        <f t="shared" si="6"/>
        <v>3.2958368660043291</v>
      </c>
      <c r="O136" s="27">
        <f t="shared" si="7"/>
        <v>0.51306195294217505</v>
      </c>
      <c r="P136" s="21" t="s">
        <v>31</v>
      </c>
      <c r="Q136" s="28" t="str">
        <f t="shared" si="8"/>
        <v/>
      </c>
      <c r="R136" s="27">
        <f t="shared" si="9"/>
        <v>0.35200000000000009</v>
      </c>
      <c r="S136" s="21" t="s">
        <v>83</v>
      </c>
      <c r="T136" s="28">
        <f t="shared" si="10"/>
        <v>0.1</v>
      </c>
      <c r="U136" s="22">
        <f t="shared" si="11"/>
        <v>0.1</v>
      </c>
      <c r="V136" s="29">
        <f t="shared" si="12"/>
        <v>29.74985379145863</v>
      </c>
      <c r="W136" s="21"/>
    </row>
    <row r="137" spans="1:23" ht="15.75" customHeight="1">
      <c r="A137" s="19"/>
      <c r="B137" s="20" t="s">
        <v>182</v>
      </c>
      <c r="C137" s="21" t="s">
        <v>89</v>
      </c>
      <c r="D137" s="22">
        <f t="shared" si="0"/>
        <v>0.2</v>
      </c>
      <c r="E137" s="23" t="s">
        <v>14</v>
      </c>
      <c r="F137" s="24">
        <f t="shared" si="1"/>
        <v>1</v>
      </c>
      <c r="G137" s="25">
        <v>61</v>
      </c>
      <c r="H137" s="26">
        <f t="shared" si="2"/>
        <v>4.1271343850450917</v>
      </c>
      <c r="I137" s="27">
        <f t="shared" si="3"/>
        <v>0.36518082104071425</v>
      </c>
      <c r="J137" s="25">
        <v>19</v>
      </c>
      <c r="K137" s="26">
        <f t="shared" si="4"/>
        <v>2.9957322735539909</v>
      </c>
      <c r="L137" s="27">
        <f t="shared" si="5"/>
        <v>0.18790182470910766</v>
      </c>
      <c r="M137" s="25">
        <v>40</v>
      </c>
      <c r="N137" s="26">
        <f t="shared" si="6"/>
        <v>3.713572066704308</v>
      </c>
      <c r="O137" s="27">
        <f t="shared" si="7"/>
        <v>0.45134434643249377</v>
      </c>
      <c r="P137" s="21" t="s">
        <v>141</v>
      </c>
      <c r="Q137" s="28">
        <f t="shared" si="8"/>
        <v>0.1</v>
      </c>
      <c r="R137" s="22">
        <f t="shared" si="9"/>
        <v>0.1</v>
      </c>
      <c r="S137" s="21" t="s">
        <v>83</v>
      </c>
      <c r="T137" s="28">
        <f t="shared" si="10"/>
        <v>0.1</v>
      </c>
      <c r="U137" s="22">
        <f t="shared" si="11"/>
        <v>0.1</v>
      </c>
      <c r="V137" s="29">
        <f t="shared" si="12"/>
        <v>29.374925994765022</v>
      </c>
      <c r="W137" s="21"/>
    </row>
    <row r="138" spans="1:23" ht="15.75" customHeight="1">
      <c r="A138" s="19"/>
      <c r="B138" s="20" t="s">
        <v>183</v>
      </c>
      <c r="C138" s="21" t="s">
        <v>76</v>
      </c>
      <c r="D138" s="22">
        <f t="shared" si="0"/>
        <v>0</v>
      </c>
      <c r="E138" s="23" t="s">
        <v>14</v>
      </c>
      <c r="F138" s="24">
        <f t="shared" si="1"/>
        <v>1</v>
      </c>
      <c r="G138" s="25">
        <v>147</v>
      </c>
      <c r="H138" s="26">
        <f t="shared" si="2"/>
        <v>4.9972122737641147</v>
      </c>
      <c r="I138" s="27">
        <f t="shared" si="3"/>
        <v>0.18280073155482091</v>
      </c>
      <c r="J138" s="25">
        <v>27</v>
      </c>
      <c r="K138" s="26">
        <f t="shared" si="4"/>
        <v>3.3322045101752038</v>
      </c>
      <c r="L138" s="27">
        <f t="shared" si="5"/>
        <v>9.6689238121066556E-2</v>
      </c>
      <c r="M138" s="25">
        <v>65</v>
      </c>
      <c r="N138" s="26">
        <f t="shared" si="6"/>
        <v>4.1896547420264252</v>
      </c>
      <c r="O138" s="27">
        <f t="shared" si="7"/>
        <v>0.38100628736452058</v>
      </c>
      <c r="P138" s="21" t="s">
        <v>83</v>
      </c>
      <c r="Q138" s="28">
        <f t="shared" si="8"/>
        <v>0.5</v>
      </c>
      <c r="R138" s="22">
        <f t="shared" si="9"/>
        <v>0.5</v>
      </c>
      <c r="S138" s="21" t="s">
        <v>110</v>
      </c>
      <c r="T138" s="28">
        <f t="shared" si="10"/>
        <v>0.5</v>
      </c>
      <c r="U138" s="22">
        <f t="shared" si="11"/>
        <v>0.5</v>
      </c>
      <c r="V138" s="29">
        <f t="shared" si="12"/>
        <v>29.336610690266557</v>
      </c>
      <c r="W138" s="21"/>
    </row>
    <row r="139" spans="1:23" ht="15.75" customHeight="1">
      <c r="A139" s="19"/>
      <c r="B139" s="20" t="s">
        <v>184</v>
      </c>
      <c r="C139" s="21" t="s">
        <v>76</v>
      </c>
      <c r="D139" s="22">
        <f t="shared" si="0"/>
        <v>0</v>
      </c>
      <c r="E139" s="23" t="s">
        <v>14</v>
      </c>
      <c r="F139" s="24">
        <f t="shared" si="1"/>
        <v>1</v>
      </c>
      <c r="G139" s="25">
        <v>67</v>
      </c>
      <c r="H139" s="26">
        <f t="shared" si="2"/>
        <v>4.219507705176107</v>
      </c>
      <c r="I139" s="27">
        <f t="shared" si="3"/>
        <v>0.3458181241947953</v>
      </c>
      <c r="J139" s="25">
        <v>21</v>
      </c>
      <c r="K139" s="26">
        <f t="shared" si="4"/>
        <v>3.0910424533583161</v>
      </c>
      <c r="L139" s="27">
        <f t="shared" si="5"/>
        <v>0.16206466169256262</v>
      </c>
      <c r="M139" s="25">
        <v>28</v>
      </c>
      <c r="N139" s="26">
        <f t="shared" si="6"/>
        <v>3.3672958299864741</v>
      </c>
      <c r="O139" s="27">
        <f t="shared" si="7"/>
        <v>0.50250436475413296</v>
      </c>
      <c r="P139" s="21" t="s">
        <v>83</v>
      </c>
      <c r="Q139" s="28">
        <f t="shared" si="8"/>
        <v>0.5</v>
      </c>
      <c r="R139" s="22">
        <f t="shared" si="9"/>
        <v>0.5</v>
      </c>
      <c r="S139" s="21" t="s">
        <v>83</v>
      </c>
      <c r="T139" s="28">
        <f t="shared" si="10"/>
        <v>0.1</v>
      </c>
      <c r="U139" s="22">
        <f t="shared" si="11"/>
        <v>0.1</v>
      </c>
      <c r="V139" s="29">
        <f t="shared" si="12"/>
        <v>29.331113669264091</v>
      </c>
      <c r="W139" s="21"/>
    </row>
    <row r="140" spans="1:23" ht="15.75" customHeight="1">
      <c r="A140" s="19"/>
      <c r="B140" s="20" t="s">
        <v>185</v>
      </c>
      <c r="C140" s="21" t="s">
        <v>76</v>
      </c>
      <c r="D140" s="22">
        <f t="shared" si="0"/>
        <v>0</v>
      </c>
      <c r="E140" s="23" t="s">
        <v>14</v>
      </c>
      <c r="F140" s="24">
        <f t="shared" si="1"/>
        <v>1</v>
      </c>
      <c r="G140" s="25">
        <v>104</v>
      </c>
      <c r="H140" s="26">
        <f t="shared" si="2"/>
        <v>4.6539603501575231</v>
      </c>
      <c r="I140" s="27">
        <f t="shared" si="3"/>
        <v>0.25475097572864058</v>
      </c>
      <c r="J140" s="25">
        <v>20</v>
      </c>
      <c r="K140" s="26">
        <f t="shared" si="4"/>
        <v>3.044522437723423</v>
      </c>
      <c r="L140" s="27">
        <f t="shared" si="5"/>
        <v>0.17467554155826626</v>
      </c>
      <c r="M140" s="25">
        <v>94</v>
      </c>
      <c r="N140" s="26">
        <f t="shared" si="6"/>
        <v>4.5538768916005408</v>
      </c>
      <c r="O140" s="27">
        <f t="shared" si="7"/>
        <v>0.32719487939157821</v>
      </c>
      <c r="P140" s="21" t="s">
        <v>97</v>
      </c>
      <c r="Q140" s="28">
        <f t="shared" si="8"/>
        <v>0.5</v>
      </c>
      <c r="R140" s="22">
        <f t="shared" si="9"/>
        <v>0.5</v>
      </c>
      <c r="S140" s="21" t="s">
        <v>110</v>
      </c>
      <c r="T140" s="28">
        <f t="shared" si="10"/>
        <v>0.5</v>
      </c>
      <c r="U140" s="22">
        <f t="shared" si="11"/>
        <v>0.5</v>
      </c>
      <c r="V140" s="29">
        <f t="shared" si="12"/>
        <v>29.100759449867191</v>
      </c>
      <c r="W140" s="21"/>
    </row>
    <row r="141" spans="1:23" ht="15.75" customHeight="1">
      <c r="A141" s="19"/>
      <c r="B141" s="20" t="s">
        <v>186</v>
      </c>
      <c r="C141" s="21" t="s">
        <v>76</v>
      </c>
      <c r="D141" s="22">
        <f t="shared" si="0"/>
        <v>0</v>
      </c>
      <c r="E141" s="23" t="s">
        <v>14</v>
      </c>
      <c r="F141" s="24">
        <f t="shared" si="1"/>
        <v>1</v>
      </c>
      <c r="G141" s="25">
        <v>46</v>
      </c>
      <c r="H141" s="26">
        <f t="shared" si="2"/>
        <v>3.8501476017100584</v>
      </c>
      <c r="I141" s="27">
        <f t="shared" si="3"/>
        <v>0.42324099586647246</v>
      </c>
      <c r="J141" s="25">
        <v>11</v>
      </c>
      <c r="K141" s="26">
        <f t="shared" si="4"/>
        <v>2.4849066497880004</v>
      </c>
      <c r="L141" s="27">
        <f t="shared" si="5"/>
        <v>0.3263790046007693</v>
      </c>
      <c r="M141" s="25">
        <v>54</v>
      </c>
      <c r="N141" s="26">
        <f t="shared" si="6"/>
        <v>4.0073331852324712</v>
      </c>
      <c r="O141" s="27">
        <f t="shared" si="7"/>
        <v>0.40794308867211104</v>
      </c>
      <c r="P141" s="21" t="s">
        <v>31</v>
      </c>
      <c r="Q141" s="28" t="str">
        <f t="shared" si="8"/>
        <v/>
      </c>
      <c r="R141" s="27">
        <f t="shared" si="9"/>
        <v>0.35200000000000009</v>
      </c>
      <c r="S141" s="21" t="s">
        <v>31</v>
      </c>
      <c r="T141" s="28" t="str">
        <f t="shared" si="10"/>
        <v/>
      </c>
      <c r="U141" s="27">
        <f t="shared" si="11"/>
        <v>0.27407407407407397</v>
      </c>
      <c r="V141" s="29">
        <f t="shared" si="12"/>
        <v>28.888808124397276</v>
      </c>
      <c r="W141" s="21"/>
    </row>
    <row r="142" spans="1:23" ht="15.75" customHeight="1">
      <c r="A142" s="19"/>
      <c r="B142" s="20" t="s">
        <v>187</v>
      </c>
      <c r="C142" s="21" t="s">
        <v>76</v>
      </c>
      <c r="D142" s="22">
        <f t="shared" si="0"/>
        <v>0</v>
      </c>
      <c r="E142" s="23" t="s">
        <v>20</v>
      </c>
      <c r="F142" s="24">
        <f t="shared" si="1"/>
        <v>0</v>
      </c>
      <c r="G142" s="25">
        <v>51</v>
      </c>
      <c r="H142" s="26">
        <f t="shared" si="2"/>
        <v>3.9512437185814275</v>
      </c>
      <c r="I142" s="27">
        <f t="shared" si="3"/>
        <v>0.40204988288597587</v>
      </c>
      <c r="J142" s="25">
        <v>9</v>
      </c>
      <c r="K142" s="26">
        <f t="shared" si="4"/>
        <v>2.3025850929940459</v>
      </c>
      <c r="L142" s="27">
        <f t="shared" si="5"/>
        <v>0.37580364941821509</v>
      </c>
      <c r="M142" s="25">
        <v>14</v>
      </c>
      <c r="N142" s="26">
        <f t="shared" si="6"/>
        <v>2.7080502011022101</v>
      </c>
      <c r="O142" s="27">
        <f t="shared" si="7"/>
        <v>0.59990353592412049</v>
      </c>
      <c r="P142" s="21" t="s">
        <v>31</v>
      </c>
      <c r="Q142" s="28" t="str">
        <f t="shared" si="8"/>
        <v/>
      </c>
      <c r="R142" s="27">
        <f t="shared" si="9"/>
        <v>0.35200000000000009</v>
      </c>
      <c r="S142" s="21" t="s">
        <v>31</v>
      </c>
      <c r="T142" s="28" t="str">
        <f t="shared" si="10"/>
        <v/>
      </c>
      <c r="U142" s="27">
        <f t="shared" si="11"/>
        <v>0.27407407407407397</v>
      </c>
      <c r="V142" s="29">
        <f t="shared" si="12"/>
        <v>28.723031399979774</v>
      </c>
      <c r="W142" s="21"/>
    </row>
    <row r="143" spans="1:23" ht="15.75" customHeight="1">
      <c r="A143" s="19"/>
      <c r="B143" s="20" t="s">
        <v>188</v>
      </c>
      <c r="C143" s="21" t="s">
        <v>76</v>
      </c>
      <c r="D143" s="22">
        <f t="shared" si="0"/>
        <v>0</v>
      </c>
      <c r="E143" s="23" t="s">
        <v>20</v>
      </c>
      <c r="F143" s="24">
        <f t="shared" si="1"/>
        <v>0</v>
      </c>
      <c r="G143" s="25">
        <v>95</v>
      </c>
      <c r="H143" s="26">
        <f t="shared" si="2"/>
        <v>4.5643481914678361</v>
      </c>
      <c r="I143" s="27">
        <f t="shared" si="3"/>
        <v>0.27353489580378576</v>
      </c>
      <c r="J143" s="25">
        <v>8</v>
      </c>
      <c r="K143" s="26">
        <f t="shared" si="4"/>
        <v>2.1972245773362196</v>
      </c>
      <c r="L143" s="27">
        <f t="shared" si="5"/>
        <v>0.404365308037969</v>
      </c>
      <c r="M143" s="25">
        <v>11</v>
      </c>
      <c r="N143" s="26">
        <f t="shared" si="6"/>
        <v>2.4849066497880004</v>
      </c>
      <c r="O143" s="27">
        <f t="shared" si="7"/>
        <v>0.63287151629088489</v>
      </c>
      <c r="P143" s="21" t="s">
        <v>31</v>
      </c>
      <c r="Q143" s="28" t="str">
        <f t="shared" si="8"/>
        <v/>
      </c>
      <c r="R143" s="27">
        <f t="shared" si="9"/>
        <v>0.35200000000000009</v>
      </c>
      <c r="S143" s="21" t="s">
        <v>31</v>
      </c>
      <c r="T143" s="28" t="str">
        <f t="shared" si="10"/>
        <v/>
      </c>
      <c r="U143" s="27">
        <f t="shared" si="11"/>
        <v>0.27407407407407397</v>
      </c>
      <c r="V143" s="29">
        <f t="shared" si="12"/>
        <v>28.404889331425753</v>
      </c>
      <c r="W143" s="21"/>
    </row>
    <row r="144" spans="1:23" ht="15.75" customHeight="1">
      <c r="A144" s="19"/>
      <c r="B144" s="20" t="s">
        <v>189</v>
      </c>
      <c r="C144" s="21" t="s">
        <v>76</v>
      </c>
      <c r="D144" s="22">
        <f t="shared" si="0"/>
        <v>0</v>
      </c>
      <c r="E144" s="23" t="s">
        <v>20</v>
      </c>
      <c r="F144" s="24">
        <f t="shared" si="1"/>
        <v>0</v>
      </c>
      <c r="G144" s="25">
        <v>147</v>
      </c>
      <c r="H144" s="26">
        <f t="shared" si="2"/>
        <v>4.9972122737641147</v>
      </c>
      <c r="I144" s="27">
        <f t="shared" si="3"/>
        <v>0.18280073155482091</v>
      </c>
      <c r="J144" s="25">
        <v>7</v>
      </c>
      <c r="K144" s="26">
        <f t="shared" si="4"/>
        <v>2.0794415416798357</v>
      </c>
      <c r="L144" s="27">
        <f t="shared" si="5"/>
        <v>0.43629452587267725</v>
      </c>
      <c r="M144" s="25">
        <v>9</v>
      </c>
      <c r="N144" s="26">
        <f t="shared" si="6"/>
        <v>2.3025850929940459</v>
      </c>
      <c r="O144" s="27">
        <f t="shared" si="7"/>
        <v>0.65980831759847547</v>
      </c>
      <c r="P144" s="21" t="s">
        <v>31</v>
      </c>
      <c r="Q144" s="28" t="str">
        <f t="shared" si="8"/>
        <v/>
      </c>
      <c r="R144" s="27">
        <f t="shared" si="9"/>
        <v>0.35200000000000009</v>
      </c>
      <c r="S144" s="21" t="s">
        <v>31</v>
      </c>
      <c r="T144" s="28" t="str">
        <f t="shared" si="10"/>
        <v/>
      </c>
      <c r="U144" s="27">
        <f t="shared" si="11"/>
        <v>0.27407407407407397</v>
      </c>
      <c r="V144" s="29">
        <f t="shared" si="12"/>
        <v>28.330613810799409</v>
      </c>
      <c r="W144" s="21"/>
    </row>
    <row r="145" spans="1:23" ht="15.75" customHeight="1">
      <c r="A145" s="19"/>
      <c r="B145" s="20" t="s">
        <v>190</v>
      </c>
      <c r="C145" s="21" t="s">
        <v>76</v>
      </c>
      <c r="D145" s="22">
        <f t="shared" si="0"/>
        <v>0</v>
      </c>
      <c r="E145" s="23" t="s">
        <v>14</v>
      </c>
      <c r="F145" s="24">
        <f t="shared" si="1"/>
        <v>1</v>
      </c>
      <c r="G145" s="25">
        <v>203</v>
      </c>
      <c r="H145" s="26">
        <f t="shared" si="2"/>
        <v>5.3181199938442161</v>
      </c>
      <c r="I145" s="27">
        <f t="shared" si="3"/>
        <v>0.11553413454809791</v>
      </c>
      <c r="J145" s="25">
        <v>19</v>
      </c>
      <c r="K145" s="26">
        <f t="shared" si="4"/>
        <v>2.9957322735539909</v>
      </c>
      <c r="L145" s="27">
        <f t="shared" si="5"/>
        <v>0.18790182470910766</v>
      </c>
      <c r="M145" s="25">
        <v>83</v>
      </c>
      <c r="N145" s="26">
        <f t="shared" si="6"/>
        <v>4.4308167988433134</v>
      </c>
      <c r="O145" s="27">
        <f t="shared" si="7"/>
        <v>0.34537619226420391</v>
      </c>
      <c r="P145" s="21" t="s">
        <v>83</v>
      </c>
      <c r="Q145" s="28">
        <f t="shared" si="8"/>
        <v>0.5</v>
      </c>
      <c r="R145" s="22">
        <f t="shared" si="9"/>
        <v>0.5</v>
      </c>
      <c r="S145" s="21" t="s">
        <v>110</v>
      </c>
      <c r="T145" s="28">
        <f t="shared" si="10"/>
        <v>0.5</v>
      </c>
      <c r="U145" s="22">
        <f t="shared" si="11"/>
        <v>0.5</v>
      </c>
      <c r="V145" s="29">
        <f t="shared" si="12"/>
        <v>28.229255275631616</v>
      </c>
      <c r="W145" s="21"/>
    </row>
    <row r="146" spans="1:23" ht="15.75" customHeight="1">
      <c r="A146" s="19"/>
      <c r="B146" s="20" t="s">
        <v>191</v>
      </c>
      <c r="C146" s="21" t="s">
        <v>76</v>
      </c>
      <c r="D146" s="22">
        <f t="shared" si="0"/>
        <v>0</v>
      </c>
      <c r="E146" s="23" t="s">
        <v>20</v>
      </c>
      <c r="F146" s="24">
        <f t="shared" si="1"/>
        <v>0</v>
      </c>
      <c r="G146" s="25">
        <v>63</v>
      </c>
      <c r="H146" s="26">
        <f t="shared" si="2"/>
        <v>4.1588830833596715</v>
      </c>
      <c r="I146" s="27">
        <f t="shared" si="3"/>
        <v>0.35852586461124036</v>
      </c>
      <c r="J146" s="25">
        <v>8</v>
      </c>
      <c r="K146" s="26">
        <f t="shared" si="4"/>
        <v>2.1972245773362196</v>
      </c>
      <c r="L146" s="27">
        <f t="shared" si="5"/>
        <v>0.404365308037969</v>
      </c>
      <c r="M146" s="25">
        <v>16</v>
      </c>
      <c r="N146" s="26">
        <f t="shared" si="6"/>
        <v>2.8332133440562162</v>
      </c>
      <c r="O146" s="27">
        <f t="shared" si="7"/>
        <v>0.58141151132718372</v>
      </c>
      <c r="P146" s="21" t="s">
        <v>31</v>
      </c>
      <c r="Q146" s="28" t="str">
        <f t="shared" si="8"/>
        <v/>
      </c>
      <c r="R146" s="27">
        <f t="shared" si="9"/>
        <v>0.35200000000000009</v>
      </c>
      <c r="S146" s="21" t="s">
        <v>31</v>
      </c>
      <c r="T146" s="28" t="str">
        <f t="shared" si="10"/>
        <v/>
      </c>
      <c r="U146" s="27">
        <f t="shared" si="11"/>
        <v>0.27407407407407397</v>
      </c>
      <c r="V146" s="29">
        <f t="shared" si="12"/>
        <v>27.968298895407766</v>
      </c>
      <c r="W146" s="21"/>
    </row>
    <row r="147" spans="1:23" ht="15.75" customHeight="1">
      <c r="A147" s="19"/>
      <c r="B147" s="20" t="s">
        <v>192</v>
      </c>
      <c r="C147" s="21" t="s">
        <v>76</v>
      </c>
      <c r="D147" s="22">
        <f t="shared" si="0"/>
        <v>0</v>
      </c>
      <c r="E147" s="23" t="s">
        <v>20</v>
      </c>
      <c r="F147" s="24">
        <f t="shared" si="1"/>
        <v>0</v>
      </c>
      <c r="G147" s="25">
        <v>43</v>
      </c>
      <c r="H147" s="26">
        <f t="shared" si="2"/>
        <v>3.784189633918261</v>
      </c>
      <c r="I147" s="27">
        <f t="shared" si="3"/>
        <v>0.43706667770960717</v>
      </c>
      <c r="J147" s="25">
        <v>11</v>
      </c>
      <c r="K147" s="26">
        <f t="shared" si="4"/>
        <v>2.4849066497880004</v>
      </c>
      <c r="L147" s="27">
        <f t="shared" si="5"/>
        <v>0.3263790046007693</v>
      </c>
      <c r="M147" s="25">
        <v>19</v>
      </c>
      <c r="N147" s="26">
        <f t="shared" si="6"/>
        <v>2.9957322735539909</v>
      </c>
      <c r="O147" s="27">
        <f t="shared" si="7"/>
        <v>0.55740041692022202</v>
      </c>
      <c r="P147" s="21" t="s">
        <v>31</v>
      </c>
      <c r="Q147" s="28" t="str">
        <f t="shared" si="8"/>
        <v/>
      </c>
      <c r="R147" s="27">
        <f t="shared" si="9"/>
        <v>0.35200000000000009</v>
      </c>
      <c r="S147" s="21" t="s">
        <v>31</v>
      </c>
      <c r="T147" s="28" t="str">
        <f t="shared" si="10"/>
        <v/>
      </c>
      <c r="U147" s="27">
        <f t="shared" si="11"/>
        <v>0.27407407407407397</v>
      </c>
      <c r="V147" s="29">
        <f t="shared" si="12"/>
        <v>27.763498149031395</v>
      </c>
      <c r="W147" s="21"/>
    </row>
    <row r="148" spans="1:23" ht="15.75" customHeight="1">
      <c r="A148" s="19"/>
      <c r="B148" s="20" t="s">
        <v>193</v>
      </c>
      <c r="C148" s="21" t="s">
        <v>76</v>
      </c>
      <c r="D148" s="22">
        <f t="shared" si="0"/>
        <v>0</v>
      </c>
      <c r="E148" s="23" t="s">
        <v>20</v>
      </c>
      <c r="F148" s="24">
        <f t="shared" si="1"/>
        <v>0</v>
      </c>
      <c r="G148" s="25">
        <v>84</v>
      </c>
      <c r="H148" s="26">
        <f t="shared" si="2"/>
        <v>4.4426512564903167</v>
      </c>
      <c r="I148" s="27">
        <f t="shared" si="3"/>
        <v>0.29904421879558796</v>
      </c>
      <c r="J148" s="25">
        <v>10</v>
      </c>
      <c r="K148" s="26">
        <f t="shared" si="4"/>
        <v>2.3978952727983707</v>
      </c>
      <c r="L148" s="27">
        <f t="shared" si="5"/>
        <v>0.34996648640167027</v>
      </c>
      <c r="M148" s="25">
        <v>14</v>
      </c>
      <c r="N148" s="26">
        <f t="shared" si="6"/>
        <v>2.7080502011022101</v>
      </c>
      <c r="O148" s="27">
        <f t="shared" si="7"/>
        <v>0.59990353592412049</v>
      </c>
      <c r="P148" s="21" t="s">
        <v>31</v>
      </c>
      <c r="Q148" s="28" t="str">
        <f t="shared" si="8"/>
        <v/>
      </c>
      <c r="R148" s="27">
        <f t="shared" si="9"/>
        <v>0.35200000000000009</v>
      </c>
      <c r="S148" s="21" t="s">
        <v>31</v>
      </c>
      <c r="T148" s="28" t="str">
        <f t="shared" si="10"/>
        <v/>
      </c>
      <c r="U148" s="27">
        <f t="shared" si="11"/>
        <v>0.27407407407407397</v>
      </c>
      <c r="V148" s="29">
        <f t="shared" si="12"/>
        <v>27.563788943993167</v>
      </c>
      <c r="W148" s="21"/>
    </row>
    <row r="149" spans="1:23" ht="15.75" customHeight="1">
      <c r="A149" s="19"/>
      <c r="B149" s="20" t="s">
        <v>194</v>
      </c>
      <c r="C149" s="21" t="s">
        <v>76</v>
      </c>
      <c r="D149" s="22">
        <f t="shared" si="0"/>
        <v>0</v>
      </c>
      <c r="E149" s="23" t="s">
        <v>20</v>
      </c>
      <c r="F149" s="24">
        <f t="shared" si="1"/>
        <v>0</v>
      </c>
      <c r="G149" s="25">
        <v>37</v>
      </c>
      <c r="H149" s="26">
        <f t="shared" si="2"/>
        <v>3.6375861597263857</v>
      </c>
      <c r="I149" s="27">
        <f t="shared" si="3"/>
        <v>0.46779674807310268</v>
      </c>
      <c r="J149" s="25">
        <v>11</v>
      </c>
      <c r="K149" s="26">
        <f t="shared" si="4"/>
        <v>2.4849066497880004</v>
      </c>
      <c r="L149" s="27">
        <f t="shared" si="5"/>
        <v>0.3263790046007693</v>
      </c>
      <c r="M149" s="25">
        <v>22</v>
      </c>
      <c r="N149" s="26">
        <f t="shared" si="6"/>
        <v>3.1354942159291497</v>
      </c>
      <c r="O149" s="27">
        <f t="shared" si="7"/>
        <v>0.53675151649218766</v>
      </c>
      <c r="P149" s="21" t="s">
        <v>31</v>
      </c>
      <c r="Q149" s="28" t="str">
        <f t="shared" si="8"/>
        <v/>
      </c>
      <c r="R149" s="27">
        <f t="shared" si="9"/>
        <v>0.35200000000000009</v>
      </c>
      <c r="S149" s="21" t="s">
        <v>31</v>
      </c>
      <c r="T149" s="28" t="str">
        <f t="shared" si="10"/>
        <v/>
      </c>
      <c r="U149" s="27">
        <f t="shared" si="11"/>
        <v>0.27407407407407397</v>
      </c>
      <c r="V149" s="29">
        <f t="shared" si="12"/>
        <v>27.554576341965493</v>
      </c>
      <c r="W149" s="21"/>
    </row>
    <row r="150" spans="1:23" ht="15.75" customHeight="1">
      <c r="A150" s="19"/>
      <c r="B150" s="20" t="s">
        <v>195</v>
      </c>
      <c r="C150" s="21" t="s">
        <v>76</v>
      </c>
      <c r="D150" s="22">
        <f t="shared" si="0"/>
        <v>0</v>
      </c>
      <c r="E150" s="23" t="s">
        <v>20</v>
      </c>
      <c r="F150" s="24">
        <f t="shared" si="1"/>
        <v>0</v>
      </c>
      <c r="G150" s="25">
        <v>58</v>
      </c>
      <c r="H150" s="26">
        <f t="shared" si="2"/>
        <v>4.0775374439057197</v>
      </c>
      <c r="I150" s="27">
        <f t="shared" si="3"/>
        <v>0.37557701048594017</v>
      </c>
      <c r="J150" s="25">
        <v>12</v>
      </c>
      <c r="K150" s="26">
        <f t="shared" si="4"/>
        <v>2.5649493574615367</v>
      </c>
      <c r="L150" s="27">
        <f t="shared" si="5"/>
        <v>0.30468062473523305</v>
      </c>
      <c r="M150" s="25">
        <v>18</v>
      </c>
      <c r="N150" s="26">
        <f t="shared" si="6"/>
        <v>2.9444389791664403</v>
      </c>
      <c r="O150" s="27">
        <f t="shared" si="7"/>
        <v>0.56497866111484929</v>
      </c>
      <c r="P150" s="21" t="s">
        <v>31</v>
      </c>
      <c r="Q150" s="28" t="str">
        <f t="shared" si="8"/>
        <v/>
      </c>
      <c r="R150" s="27">
        <f t="shared" si="9"/>
        <v>0.35200000000000009</v>
      </c>
      <c r="S150" s="21" t="s">
        <v>31</v>
      </c>
      <c r="T150" s="28" t="str">
        <f t="shared" si="10"/>
        <v/>
      </c>
      <c r="U150" s="27">
        <f t="shared" si="11"/>
        <v>0.27407407407407397</v>
      </c>
      <c r="V150" s="29">
        <f t="shared" si="12"/>
        <v>27.229565682332723</v>
      </c>
      <c r="W150" s="21"/>
    </row>
    <row r="151" spans="1:23" ht="15.75" customHeight="1">
      <c r="A151" s="19"/>
      <c r="B151" s="20" t="s">
        <v>196</v>
      </c>
      <c r="C151" s="21" t="s">
        <v>76</v>
      </c>
      <c r="D151" s="22">
        <f t="shared" si="0"/>
        <v>0</v>
      </c>
      <c r="E151" s="23" t="s">
        <v>20</v>
      </c>
      <c r="F151" s="24">
        <f t="shared" si="1"/>
        <v>0</v>
      </c>
      <c r="G151" s="25">
        <v>83</v>
      </c>
      <c r="H151" s="26">
        <f t="shared" si="2"/>
        <v>4.4308167988433134</v>
      </c>
      <c r="I151" s="27">
        <f t="shared" si="3"/>
        <v>0.30152488112784781</v>
      </c>
      <c r="J151" s="25">
        <v>9</v>
      </c>
      <c r="K151" s="26">
        <f t="shared" si="4"/>
        <v>2.3025850929940459</v>
      </c>
      <c r="L151" s="27">
        <f t="shared" si="5"/>
        <v>0.37580364941821509</v>
      </c>
      <c r="M151" s="25">
        <v>17</v>
      </c>
      <c r="N151" s="26">
        <f t="shared" si="6"/>
        <v>2.8903717578961645</v>
      </c>
      <c r="O151" s="27">
        <f t="shared" si="7"/>
        <v>0.57296673461652992</v>
      </c>
      <c r="P151" s="21" t="s">
        <v>31</v>
      </c>
      <c r="Q151" s="28" t="str">
        <f t="shared" si="8"/>
        <v/>
      </c>
      <c r="R151" s="27">
        <f t="shared" si="9"/>
        <v>0.35200000000000009</v>
      </c>
      <c r="S151" s="21" t="s">
        <v>31</v>
      </c>
      <c r="T151" s="28" t="str">
        <f t="shared" si="10"/>
        <v/>
      </c>
      <c r="U151" s="27">
        <f t="shared" si="11"/>
        <v>0.27407407407407397</v>
      </c>
      <c r="V151" s="29">
        <f t="shared" si="12"/>
        <v>27.04436134970873</v>
      </c>
      <c r="W151" s="21"/>
    </row>
    <row r="152" spans="1:23" ht="15.75" customHeight="1">
      <c r="A152" s="19"/>
      <c r="B152" s="20" t="s">
        <v>197</v>
      </c>
      <c r="C152" s="21" t="s">
        <v>76</v>
      </c>
      <c r="D152" s="22">
        <f t="shared" si="0"/>
        <v>0</v>
      </c>
      <c r="E152" s="23" t="s">
        <v>20</v>
      </c>
      <c r="F152" s="24">
        <f t="shared" si="1"/>
        <v>0</v>
      </c>
      <c r="G152" s="25">
        <v>57</v>
      </c>
      <c r="H152" s="26">
        <f t="shared" si="2"/>
        <v>4.0604430105464191</v>
      </c>
      <c r="I152" s="27">
        <f t="shared" si="3"/>
        <v>0.37916023484573858</v>
      </c>
      <c r="J152" s="25">
        <v>12</v>
      </c>
      <c r="K152" s="26">
        <f t="shared" si="4"/>
        <v>2.5649493574615367</v>
      </c>
      <c r="L152" s="27">
        <f t="shared" si="5"/>
        <v>0.30468062473523305</v>
      </c>
      <c r="M152" s="25">
        <v>20</v>
      </c>
      <c r="N152" s="26">
        <f t="shared" si="6"/>
        <v>3.044522437723423</v>
      </c>
      <c r="O152" s="27">
        <f t="shared" si="7"/>
        <v>0.5501919936207107</v>
      </c>
      <c r="P152" s="21" t="s">
        <v>31</v>
      </c>
      <c r="Q152" s="28" t="str">
        <f t="shared" si="8"/>
        <v/>
      </c>
      <c r="R152" s="27">
        <f t="shared" si="9"/>
        <v>0.35200000000000009</v>
      </c>
      <c r="S152" s="21" t="s">
        <v>31</v>
      </c>
      <c r="T152" s="28" t="str">
        <f t="shared" si="10"/>
        <v/>
      </c>
      <c r="U152" s="27">
        <f t="shared" si="11"/>
        <v>0.27407407407407397</v>
      </c>
      <c r="V152" s="29">
        <f t="shared" si="12"/>
        <v>26.895731238577248</v>
      </c>
      <c r="W152" s="21"/>
    </row>
    <row r="153" spans="1:23" ht="15.75" customHeight="1">
      <c r="A153" s="19"/>
      <c r="B153" s="20" t="s">
        <v>198</v>
      </c>
      <c r="C153" s="21" t="s">
        <v>76</v>
      </c>
      <c r="D153" s="22">
        <f t="shared" si="0"/>
        <v>0</v>
      </c>
      <c r="E153" s="23" t="s">
        <v>20</v>
      </c>
      <c r="F153" s="24">
        <f t="shared" si="1"/>
        <v>0</v>
      </c>
      <c r="G153" s="25">
        <v>72</v>
      </c>
      <c r="H153" s="26">
        <f t="shared" si="2"/>
        <v>4.290459441148391</v>
      </c>
      <c r="I153" s="27">
        <f t="shared" si="3"/>
        <v>0.33094568102208588</v>
      </c>
      <c r="J153" s="25">
        <v>9</v>
      </c>
      <c r="K153" s="26">
        <f t="shared" si="4"/>
        <v>2.3025850929940459</v>
      </c>
      <c r="L153" s="27">
        <f t="shared" si="5"/>
        <v>0.37580364941821509</v>
      </c>
      <c r="M153" s="25">
        <v>20</v>
      </c>
      <c r="N153" s="26">
        <f t="shared" si="6"/>
        <v>3.044522437723423</v>
      </c>
      <c r="O153" s="27">
        <f t="shared" si="7"/>
        <v>0.5501919936207107</v>
      </c>
      <c r="P153" s="21" t="s">
        <v>31</v>
      </c>
      <c r="Q153" s="28" t="str">
        <f t="shared" si="8"/>
        <v/>
      </c>
      <c r="R153" s="27">
        <f t="shared" si="9"/>
        <v>0.35200000000000009</v>
      </c>
      <c r="S153" s="21" t="s">
        <v>31</v>
      </c>
      <c r="T153" s="28" t="str">
        <f t="shared" si="10"/>
        <v/>
      </c>
      <c r="U153" s="27">
        <f t="shared" si="11"/>
        <v>0.27407407407407397</v>
      </c>
      <c r="V153" s="29">
        <f t="shared" si="12"/>
        <v>26.769200823755629</v>
      </c>
      <c r="W153" s="21"/>
    </row>
    <row r="154" spans="1:23" ht="15.75" customHeight="1">
      <c r="A154" s="19"/>
      <c r="B154" s="20" t="s">
        <v>199</v>
      </c>
      <c r="C154" s="21" t="s">
        <v>76</v>
      </c>
      <c r="D154" s="22">
        <f t="shared" si="0"/>
        <v>0</v>
      </c>
      <c r="E154" s="23" t="s">
        <v>14</v>
      </c>
      <c r="F154" s="24">
        <f t="shared" si="1"/>
        <v>1</v>
      </c>
      <c r="G154" s="25">
        <v>60</v>
      </c>
      <c r="H154" s="26">
        <f t="shared" si="2"/>
        <v>4.1108738641733114</v>
      </c>
      <c r="I154" s="27">
        <f t="shared" si="3"/>
        <v>0.36858924606809729</v>
      </c>
      <c r="J154" s="25">
        <v>21</v>
      </c>
      <c r="K154" s="26">
        <f t="shared" si="4"/>
        <v>3.0910424533583161</v>
      </c>
      <c r="L154" s="27">
        <f t="shared" si="5"/>
        <v>0.16206466169256262</v>
      </c>
      <c r="M154" s="25">
        <v>47</v>
      </c>
      <c r="N154" s="26">
        <f t="shared" si="6"/>
        <v>3.8712010109078911</v>
      </c>
      <c r="O154" s="27">
        <f t="shared" si="7"/>
        <v>0.428055714934378</v>
      </c>
      <c r="P154" s="21" t="s">
        <v>28</v>
      </c>
      <c r="Q154" s="28">
        <f t="shared" si="8"/>
        <v>0</v>
      </c>
      <c r="R154" s="22">
        <f t="shared" si="9"/>
        <v>0</v>
      </c>
      <c r="S154" s="21" t="s">
        <v>110</v>
      </c>
      <c r="T154" s="28">
        <f t="shared" si="10"/>
        <v>0.5</v>
      </c>
      <c r="U154" s="22">
        <f t="shared" si="11"/>
        <v>0.5</v>
      </c>
      <c r="V154" s="29">
        <f t="shared" si="12"/>
        <v>26.447608642503234</v>
      </c>
      <c r="W154" s="21"/>
    </row>
    <row r="155" spans="1:23" ht="15.75" customHeight="1">
      <c r="A155" s="19"/>
      <c r="B155" s="20" t="s">
        <v>200</v>
      </c>
      <c r="C155" s="21" t="s">
        <v>76</v>
      </c>
      <c r="D155" s="22">
        <f t="shared" si="0"/>
        <v>0</v>
      </c>
      <c r="E155" s="23" t="s">
        <v>14</v>
      </c>
      <c r="F155" s="24">
        <f t="shared" si="1"/>
        <v>1</v>
      </c>
      <c r="G155" s="25">
        <v>62</v>
      </c>
      <c r="H155" s="26">
        <f t="shared" si="2"/>
        <v>4.1431347263915326</v>
      </c>
      <c r="I155" s="27">
        <f t="shared" si="3"/>
        <v>0.3618269331596361</v>
      </c>
      <c r="J155" s="25">
        <v>9</v>
      </c>
      <c r="K155" s="26">
        <f t="shared" si="4"/>
        <v>2.3025850929940459</v>
      </c>
      <c r="L155" s="27">
        <f t="shared" si="5"/>
        <v>0.37580364941821509</v>
      </c>
      <c r="M155" s="25">
        <v>16</v>
      </c>
      <c r="N155" s="26">
        <f t="shared" si="6"/>
        <v>2.8332133440562162</v>
      </c>
      <c r="O155" s="27">
        <f t="shared" si="7"/>
        <v>0.58141151132718372</v>
      </c>
      <c r="P155" s="21" t="s">
        <v>131</v>
      </c>
      <c r="Q155" s="28">
        <f t="shared" si="8"/>
        <v>0.1</v>
      </c>
      <c r="R155" s="22">
        <f t="shared" si="9"/>
        <v>0.1</v>
      </c>
      <c r="S155" s="21" t="s">
        <v>29</v>
      </c>
      <c r="T155" s="28">
        <f t="shared" si="10"/>
        <v>0</v>
      </c>
      <c r="U155" s="22">
        <f t="shared" si="11"/>
        <v>0</v>
      </c>
      <c r="V155" s="29">
        <f t="shared" si="12"/>
        <v>26.282575361867032</v>
      </c>
      <c r="W155" s="21"/>
    </row>
    <row r="156" spans="1:23" ht="15.75" customHeight="1">
      <c r="A156" s="19"/>
      <c r="B156" s="20" t="s">
        <v>201</v>
      </c>
      <c r="C156" s="21" t="s">
        <v>76</v>
      </c>
      <c r="D156" s="22">
        <f t="shared" si="0"/>
        <v>0</v>
      </c>
      <c r="E156" s="23" t="s">
        <v>20</v>
      </c>
      <c r="F156" s="24">
        <f t="shared" si="1"/>
        <v>0</v>
      </c>
      <c r="G156" s="25">
        <v>67</v>
      </c>
      <c r="H156" s="26">
        <f t="shared" si="2"/>
        <v>4.219507705176107</v>
      </c>
      <c r="I156" s="27">
        <f t="shared" si="3"/>
        <v>0.3458181241947953</v>
      </c>
      <c r="J156" s="25">
        <v>13</v>
      </c>
      <c r="K156" s="26">
        <f t="shared" si="4"/>
        <v>2.6390573296152584</v>
      </c>
      <c r="L156" s="27">
        <f t="shared" si="5"/>
        <v>0.28459106283017421</v>
      </c>
      <c r="M156" s="25">
        <v>22</v>
      </c>
      <c r="N156" s="26">
        <f t="shared" si="6"/>
        <v>3.1354942159291497</v>
      </c>
      <c r="O156" s="27">
        <f t="shared" si="7"/>
        <v>0.53675151649218766</v>
      </c>
      <c r="P156" s="21" t="s">
        <v>31</v>
      </c>
      <c r="Q156" s="28" t="str">
        <f t="shared" si="8"/>
        <v/>
      </c>
      <c r="R156" s="27">
        <f t="shared" si="9"/>
        <v>0.35200000000000009</v>
      </c>
      <c r="S156" s="21" t="s">
        <v>31</v>
      </c>
      <c r="T156" s="28" t="str">
        <f t="shared" si="10"/>
        <v/>
      </c>
      <c r="U156" s="27">
        <f t="shared" si="11"/>
        <v>0.27407407407407397</v>
      </c>
      <c r="V156" s="29">
        <f t="shared" si="12"/>
        <v>26.12585039432944</v>
      </c>
      <c r="W156" s="21"/>
    </row>
    <row r="157" spans="1:23" ht="15.75" customHeight="1">
      <c r="A157" s="19"/>
      <c r="B157" s="20" t="s">
        <v>202</v>
      </c>
      <c r="C157" s="21" t="s">
        <v>76</v>
      </c>
      <c r="D157" s="22">
        <f t="shared" si="0"/>
        <v>0</v>
      </c>
      <c r="E157" s="23" t="s">
        <v>20</v>
      </c>
      <c r="F157" s="24">
        <f t="shared" si="1"/>
        <v>0</v>
      </c>
      <c r="G157" s="25">
        <v>122</v>
      </c>
      <c r="H157" s="26">
        <f t="shared" si="2"/>
        <v>4.8121843553724171</v>
      </c>
      <c r="I157" s="27">
        <f t="shared" si="3"/>
        <v>0.22158508494569751</v>
      </c>
      <c r="J157" s="25">
        <v>4</v>
      </c>
      <c r="K157" s="26">
        <f t="shared" si="4"/>
        <v>1.6094379124341003</v>
      </c>
      <c r="L157" s="27">
        <f t="shared" si="5"/>
        <v>0.56370547412732275</v>
      </c>
      <c r="M157" s="25">
        <v>25</v>
      </c>
      <c r="N157" s="26">
        <f t="shared" si="6"/>
        <v>3.2580965380214821</v>
      </c>
      <c r="O157" s="27">
        <f t="shared" si="7"/>
        <v>0.51863783620048953</v>
      </c>
      <c r="P157" s="21" t="s">
        <v>31</v>
      </c>
      <c r="Q157" s="28" t="str">
        <f t="shared" si="8"/>
        <v/>
      </c>
      <c r="R157" s="27">
        <f t="shared" si="9"/>
        <v>0.35200000000000009</v>
      </c>
      <c r="S157" s="21" t="s">
        <v>31</v>
      </c>
      <c r="T157" s="28" t="str">
        <f t="shared" si="10"/>
        <v/>
      </c>
      <c r="U157" s="27">
        <f t="shared" si="11"/>
        <v>0.27407407407407397</v>
      </c>
      <c r="V157" s="29">
        <f t="shared" si="12"/>
        <v>25.826250051031753</v>
      </c>
      <c r="W157" s="21"/>
    </row>
    <row r="158" spans="1:23" ht="15.75" customHeight="1">
      <c r="A158" s="19"/>
      <c r="B158" s="20" t="s">
        <v>203</v>
      </c>
      <c r="C158" s="21" t="s">
        <v>76</v>
      </c>
      <c r="D158" s="22">
        <f t="shared" si="0"/>
        <v>0</v>
      </c>
      <c r="E158" s="23" t="s">
        <v>20</v>
      </c>
      <c r="F158" s="24">
        <f t="shared" si="1"/>
        <v>0</v>
      </c>
      <c r="G158" s="25">
        <v>87</v>
      </c>
      <c r="H158" s="26">
        <f t="shared" si="2"/>
        <v>4.4773368144782069</v>
      </c>
      <c r="I158" s="27">
        <f t="shared" si="3"/>
        <v>0.29177365687036427</v>
      </c>
      <c r="J158" s="25">
        <v>12</v>
      </c>
      <c r="K158" s="26">
        <f t="shared" si="4"/>
        <v>2.5649493574615367</v>
      </c>
      <c r="L158" s="27">
        <f t="shared" si="5"/>
        <v>0.30468062473523305</v>
      </c>
      <c r="M158" s="25">
        <v>23</v>
      </c>
      <c r="N158" s="26">
        <f t="shared" si="6"/>
        <v>3.1780538303479458</v>
      </c>
      <c r="O158" s="27">
        <f t="shared" si="7"/>
        <v>0.53046361561263145</v>
      </c>
      <c r="P158" s="21" t="s">
        <v>31</v>
      </c>
      <c r="Q158" s="28" t="str">
        <f t="shared" si="8"/>
        <v/>
      </c>
      <c r="R158" s="27">
        <f t="shared" si="9"/>
        <v>0.35200000000000009</v>
      </c>
      <c r="S158" s="21" t="s">
        <v>31</v>
      </c>
      <c r="T158" s="28" t="str">
        <f t="shared" si="10"/>
        <v/>
      </c>
      <c r="U158" s="27">
        <f t="shared" si="11"/>
        <v>0.27407407407407397</v>
      </c>
      <c r="V158" s="29">
        <f t="shared" si="12"/>
        <v>25.528656008621521</v>
      </c>
      <c r="W158" s="21"/>
    </row>
    <row r="159" spans="1:23" ht="15.75" customHeight="1">
      <c r="A159" s="19"/>
      <c r="B159" s="20" t="s">
        <v>204</v>
      </c>
      <c r="C159" s="21" t="s">
        <v>69</v>
      </c>
      <c r="D159" s="22">
        <f t="shared" si="0"/>
        <v>0.4</v>
      </c>
      <c r="E159" s="23" t="s">
        <v>20</v>
      </c>
      <c r="F159" s="24">
        <f t="shared" si="1"/>
        <v>0</v>
      </c>
      <c r="G159" s="25">
        <v>52</v>
      </c>
      <c r="H159" s="26">
        <f t="shared" si="2"/>
        <v>3.970291913552122</v>
      </c>
      <c r="I159" s="27">
        <f t="shared" si="3"/>
        <v>0.39805712367632096</v>
      </c>
      <c r="J159" s="25">
        <v>11</v>
      </c>
      <c r="K159" s="26">
        <f t="shared" si="4"/>
        <v>2.4849066497880004</v>
      </c>
      <c r="L159" s="27">
        <f t="shared" si="5"/>
        <v>0.3263790046007693</v>
      </c>
      <c r="M159" s="25">
        <v>869</v>
      </c>
      <c r="N159" s="26">
        <f t="shared" si="6"/>
        <v>6.7684932116486296</v>
      </c>
      <c r="O159" s="27">
        <f t="shared" si="7"/>
        <v>0</v>
      </c>
      <c r="P159" s="21" t="s">
        <v>31</v>
      </c>
      <c r="Q159" s="28" t="str">
        <f t="shared" si="8"/>
        <v/>
      </c>
      <c r="R159" s="27">
        <f t="shared" si="9"/>
        <v>0.35200000000000009</v>
      </c>
      <c r="S159" s="21" t="s">
        <v>31</v>
      </c>
      <c r="T159" s="28" t="str">
        <f t="shared" si="10"/>
        <v/>
      </c>
      <c r="U159" s="27">
        <f t="shared" si="11"/>
        <v>0.27407407407407397</v>
      </c>
      <c r="V159" s="29">
        <f t="shared" si="12"/>
        <v>25.438392185692983</v>
      </c>
      <c r="W159" s="21"/>
    </row>
    <row r="160" spans="1:23" ht="15.75" customHeight="1">
      <c r="A160" s="19"/>
      <c r="B160" s="20" t="s">
        <v>205</v>
      </c>
      <c r="C160" s="21" t="s">
        <v>76</v>
      </c>
      <c r="D160" s="22">
        <f t="shared" si="0"/>
        <v>0</v>
      </c>
      <c r="E160" s="23" t="s">
        <v>20</v>
      </c>
      <c r="F160" s="24">
        <f t="shared" si="1"/>
        <v>0</v>
      </c>
      <c r="G160" s="25">
        <v>156</v>
      </c>
      <c r="H160" s="26">
        <f t="shared" si="2"/>
        <v>5.0562458053483077</v>
      </c>
      <c r="I160" s="27">
        <f t="shared" si="3"/>
        <v>0.17042650516361302</v>
      </c>
      <c r="J160" s="25">
        <v>12</v>
      </c>
      <c r="K160" s="26">
        <f t="shared" si="4"/>
        <v>2.5649493574615367</v>
      </c>
      <c r="L160" s="27">
        <f t="shared" si="5"/>
        <v>0.30468062473523305</v>
      </c>
      <c r="M160" s="25">
        <v>17</v>
      </c>
      <c r="N160" s="26">
        <f t="shared" si="6"/>
        <v>2.8903717578961645</v>
      </c>
      <c r="O160" s="27">
        <f t="shared" si="7"/>
        <v>0.57296673461652992</v>
      </c>
      <c r="P160" s="21" t="s">
        <v>31</v>
      </c>
      <c r="Q160" s="28" t="str">
        <f t="shared" si="8"/>
        <v/>
      </c>
      <c r="R160" s="27">
        <f t="shared" si="9"/>
        <v>0.35200000000000009</v>
      </c>
      <c r="S160" s="21" t="s">
        <v>31</v>
      </c>
      <c r="T160" s="28" t="str">
        <f t="shared" si="10"/>
        <v/>
      </c>
      <c r="U160" s="27">
        <f t="shared" si="11"/>
        <v>0.27407407407407397</v>
      </c>
      <c r="V160" s="29">
        <f t="shared" si="12"/>
        <v>25.377762466651472</v>
      </c>
      <c r="W160" s="21"/>
    </row>
    <row r="161" spans="1:23" ht="15.75" customHeight="1">
      <c r="A161" s="19"/>
      <c r="B161" s="20" t="s">
        <v>206</v>
      </c>
      <c r="C161" s="21" t="s">
        <v>76</v>
      </c>
      <c r="D161" s="22">
        <f t="shared" si="0"/>
        <v>0</v>
      </c>
      <c r="E161" s="23" t="s">
        <v>20</v>
      </c>
      <c r="F161" s="24">
        <f t="shared" si="1"/>
        <v>0</v>
      </c>
      <c r="G161" s="25">
        <v>81</v>
      </c>
      <c r="H161" s="26">
        <f t="shared" si="2"/>
        <v>4.4067192472642533</v>
      </c>
      <c r="I161" s="27">
        <f t="shared" si="3"/>
        <v>0.30657605375315189</v>
      </c>
      <c r="J161" s="25">
        <v>11</v>
      </c>
      <c r="K161" s="26">
        <f t="shared" si="4"/>
        <v>2.4849066497880004</v>
      </c>
      <c r="L161" s="27">
        <f t="shared" si="5"/>
        <v>0.3263790046007693</v>
      </c>
      <c r="M161" s="25">
        <v>28</v>
      </c>
      <c r="N161" s="26">
        <f t="shared" si="6"/>
        <v>3.3672958299864741</v>
      </c>
      <c r="O161" s="27">
        <f t="shared" si="7"/>
        <v>0.50250436475413296</v>
      </c>
      <c r="P161" s="21" t="s">
        <v>31</v>
      </c>
      <c r="Q161" s="28" t="str">
        <f t="shared" si="8"/>
        <v/>
      </c>
      <c r="R161" s="27">
        <f t="shared" si="9"/>
        <v>0.35200000000000009</v>
      </c>
      <c r="S161" s="21" t="s">
        <v>31</v>
      </c>
      <c r="T161" s="28" t="str">
        <f t="shared" si="10"/>
        <v/>
      </c>
      <c r="U161" s="27">
        <f t="shared" si="11"/>
        <v>0.27407407407407397</v>
      </c>
      <c r="V161" s="29">
        <f t="shared" si="12"/>
        <v>25.086190605314616</v>
      </c>
      <c r="W161" s="21"/>
    </row>
    <row r="162" spans="1:23" ht="15.75" customHeight="1">
      <c r="A162" s="19"/>
      <c r="B162" s="20" t="s">
        <v>207</v>
      </c>
      <c r="C162" s="21" t="s">
        <v>76</v>
      </c>
      <c r="D162" s="22">
        <f t="shared" si="0"/>
        <v>0</v>
      </c>
      <c r="E162" s="23" t="s">
        <v>14</v>
      </c>
      <c r="F162" s="24">
        <f t="shared" si="1"/>
        <v>1</v>
      </c>
      <c r="G162" s="25">
        <v>136</v>
      </c>
      <c r="H162" s="26">
        <f t="shared" si="2"/>
        <v>4.9199809258281251</v>
      </c>
      <c r="I162" s="27">
        <f t="shared" si="3"/>
        <v>0.19898946629949921</v>
      </c>
      <c r="J162" s="25">
        <v>21</v>
      </c>
      <c r="K162" s="26">
        <f t="shared" si="4"/>
        <v>3.0910424533583161</v>
      </c>
      <c r="L162" s="27">
        <f t="shared" si="5"/>
        <v>0.16206466169256262</v>
      </c>
      <c r="M162" s="25">
        <v>43</v>
      </c>
      <c r="N162" s="26">
        <f t="shared" si="6"/>
        <v>3.784189633918261</v>
      </c>
      <c r="O162" s="27">
        <f t="shared" si="7"/>
        <v>0.44091106903887545</v>
      </c>
      <c r="P162" s="21" t="s">
        <v>28</v>
      </c>
      <c r="Q162" s="28">
        <f t="shared" si="8"/>
        <v>0</v>
      </c>
      <c r="R162" s="22">
        <f t="shared" si="9"/>
        <v>0</v>
      </c>
      <c r="S162" s="21" t="s">
        <v>50</v>
      </c>
      <c r="T162" s="28">
        <f t="shared" si="10"/>
        <v>0.5</v>
      </c>
      <c r="U162" s="22">
        <f t="shared" si="11"/>
        <v>0.5</v>
      </c>
      <c r="V162" s="29">
        <f t="shared" si="12"/>
        <v>25.072994697429689</v>
      </c>
      <c r="W162" s="21"/>
    </row>
    <row r="163" spans="1:23" ht="15.75" customHeight="1">
      <c r="A163" s="19"/>
      <c r="B163" s="20" t="s">
        <v>208</v>
      </c>
      <c r="C163" s="21" t="s">
        <v>76</v>
      </c>
      <c r="D163" s="22">
        <f t="shared" si="0"/>
        <v>0</v>
      </c>
      <c r="E163" s="23" t="s">
        <v>14</v>
      </c>
      <c r="F163" s="24">
        <f t="shared" si="1"/>
        <v>1</v>
      </c>
      <c r="G163" s="25">
        <v>59</v>
      </c>
      <c r="H163" s="26">
        <f t="shared" si="2"/>
        <v>4.0943445622221004</v>
      </c>
      <c r="I163" s="27">
        <f t="shared" si="3"/>
        <v>0.37205401124382131</v>
      </c>
      <c r="J163" s="25">
        <v>15</v>
      </c>
      <c r="K163" s="26">
        <f t="shared" si="4"/>
        <v>2.7725887222397811</v>
      </c>
      <c r="L163" s="27">
        <f t="shared" si="5"/>
        <v>0.24839270116356971</v>
      </c>
      <c r="M163" s="25">
        <v>22</v>
      </c>
      <c r="N163" s="26">
        <f t="shared" si="6"/>
        <v>3.1354942159291497</v>
      </c>
      <c r="O163" s="27">
        <f t="shared" si="7"/>
        <v>0.53675151649218766</v>
      </c>
      <c r="P163" s="21" t="s">
        <v>141</v>
      </c>
      <c r="Q163" s="28">
        <f t="shared" si="8"/>
        <v>0.1</v>
      </c>
      <c r="R163" s="22">
        <f t="shared" si="9"/>
        <v>0.1</v>
      </c>
      <c r="S163" s="21" t="s">
        <v>29</v>
      </c>
      <c r="T163" s="28">
        <f t="shared" si="10"/>
        <v>0</v>
      </c>
      <c r="U163" s="22">
        <f t="shared" si="11"/>
        <v>0</v>
      </c>
      <c r="V163" s="29">
        <f t="shared" si="12"/>
        <v>24.631291530560755</v>
      </c>
      <c r="W163" s="21"/>
    </row>
    <row r="164" spans="1:23" ht="15.75" customHeight="1">
      <c r="A164" s="19"/>
      <c r="B164" s="20" t="s">
        <v>209</v>
      </c>
      <c r="C164" s="21" t="s">
        <v>76</v>
      </c>
      <c r="D164" s="22">
        <f t="shared" si="0"/>
        <v>0</v>
      </c>
      <c r="E164" s="23" t="s">
        <v>20</v>
      </c>
      <c r="F164" s="24">
        <f t="shared" si="1"/>
        <v>0</v>
      </c>
      <c r="G164" s="25">
        <v>89</v>
      </c>
      <c r="H164" s="26">
        <f t="shared" si="2"/>
        <v>4.499809670330265</v>
      </c>
      <c r="I164" s="27">
        <f t="shared" si="3"/>
        <v>0.28706304243636671</v>
      </c>
      <c r="J164" s="25">
        <v>18</v>
      </c>
      <c r="K164" s="26">
        <f t="shared" si="4"/>
        <v>2.9444389791664403</v>
      </c>
      <c r="L164" s="27">
        <f t="shared" si="5"/>
        <v>0.20180666899192823</v>
      </c>
      <c r="M164" s="25">
        <v>26</v>
      </c>
      <c r="N164" s="26">
        <f t="shared" si="6"/>
        <v>3.2958368660043291</v>
      </c>
      <c r="O164" s="27">
        <f t="shared" si="7"/>
        <v>0.51306195294217505</v>
      </c>
      <c r="P164" s="21" t="s">
        <v>31</v>
      </c>
      <c r="Q164" s="28" t="str">
        <f t="shared" si="8"/>
        <v/>
      </c>
      <c r="R164" s="27">
        <f t="shared" si="9"/>
        <v>0.35200000000000009</v>
      </c>
      <c r="S164" s="21" t="s">
        <v>31</v>
      </c>
      <c r="T164" s="28" t="str">
        <f t="shared" si="10"/>
        <v/>
      </c>
      <c r="U164" s="27">
        <f t="shared" si="11"/>
        <v>0.27407407407407397</v>
      </c>
      <c r="V164" s="29">
        <f t="shared" si="12"/>
        <v>24.53213851880361</v>
      </c>
      <c r="W164" s="21"/>
    </row>
    <row r="165" spans="1:23" ht="15.75" customHeight="1">
      <c r="A165" s="19"/>
      <c r="B165" s="20" t="s">
        <v>210</v>
      </c>
      <c r="C165" s="21" t="s">
        <v>76</v>
      </c>
      <c r="D165" s="22">
        <f t="shared" si="0"/>
        <v>0</v>
      </c>
      <c r="E165" s="23" t="s">
        <v>20</v>
      </c>
      <c r="F165" s="24">
        <f t="shared" si="1"/>
        <v>0</v>
      </c>
      <c r="G165" s="25">
        <v>45</v>
      </c>
      <c r="H165" s="26">
        <f t="shared" si="2"/>
        <v>3.8286413964890951</v>
      </c>
      <c r="I165" s="27">
        <f t="shared" si="3"/>
        <v>0.42774898725845678</v>
      </c>
      <c r="J165" s="25">
        <v>20</v>
      </c>
      <c r="K165" s="26">
        <f t="shared" si="4"/>
        <v>3.044522437723423</v>
      </c>
      <c r="L165" s="27">
        <f t="shared" si="5"/>
        <v>0.17467554155826626</v>
      </c>
      <c r="M165" s="25">
        <v>37</v>
      </c>
      <c r="N165" s="26">
        <f t="shared" si="6"/>
        <v>3.6375861597263857</v>
      </c>
      <c r="O165" s="27">
        <f t="shared" si="7"/>
        <v>0.46257076043659595</v>
      </c>
      <c r="P165" s="21" t="s">
        <v>50</v>
      </c>
      <c r="Q165" s="28">
        <f t="shared" si="8"/>
        <v>0.5</v>
      </c>
      <c r="R165" s="22">
        <f t="shared" si="9"/>
        <v>0.5</v>
      </c>
      <c r="S165" s="21" t="s">
        <v>97</v>
      </c>
      <c r="T165" s="28">
        <f t="shared" si="10"/>
        <v>0.1</v>
      </c>
      <c r="U165" s="22">
        <f t="shared" si="11"/>
        <v>0.1</v>
      </c>
      <c r="V165" s="29">
        <f t="shared" si="12"/>
        <v>24.215136591290797</v>
      </c>
      <c r="W165" s="21"/>
    </row>
    <row r="166" spans="1:23" ht="15.75" customHeight="1">
      <c r="A166" s="19"/>
      <c r="B166" s="20" t="s">
        <v>211</v>
      </c>
      <c r="C166" s="21" t="s">
        <v>76</v>
      </c>
      <c r="D166" s="22">
        <f t="shared" si="0"/>
        <v>0</v>
      </c>
      <c r="E166" s="23" t="s">
        <v>14</v>
      </c>
      <c r="F166" s="24">
        <f t="shared" si="1"/>
        <v>1</v>
      </c>
      <c r="G166" s="25">
        <v>47</v>
      </c>
      <c r="H166" s="26">
        <f t="shared" si="2"/>
        <v>3.8712010109078911</v>
      </c>
      <c r="I166" s="27">
        <f t="shared" si="3"/>
        <v>0.41882791664302843</v>
      </c>
      <c r="J166" s="25">
        <v>14</v>
      </c>
      <c r="K166" s="26">
        <f t="shared" si="4"/>
        <v>2.7080502011022101</v>
      </c>
      <c r="L166" s="27">
        <f t="shared" si="5"/>
        <v>0.26588812814630725</v>
      </c>
      <c r="M166" s="25">
        <v>31</v>
      </c>
      <c r="N166" s="26">
        <f t="shared" si="6"/>
        <v>3.4657359027997265</v>
      </c>
      <c r="O166" s="27">
        <f t="shared" si="7"/>
        <v>0.48796049660873297</v>
      </c>
      <c r="P166" s="21" t="s">
        <v>28</v>
      </c>
      <c r="Q166" s="28">
        <f t="shared" si="8"/>
        <v>0</v>
      </c>
      <c r="R166" s="22">
        <f t="shared" si="9"/>
        <v>0</v>
      </c>
      <c r="S166" s="21" t="s">
        <v>83</v>
      </c>
      <c r="T166" s="28">
        <f t="shared" si="10"/>
        <v>0.1</v>
      </c>
      <c r="U166" s="22">
        <f t="shared" si="11"/>
        <v>0.1</v>
      </c>
      <c r="V166" s="29">
        <f t="shared" si="12"/>
        <v>23.966732222380145</v>
      </c>
      <c r="W166" s="21"/>
    </row>
    <row r="167" spans="1:23" ht="15.75" customHeight="1">
      <c r="A167" s="19"/>
      <c r="B167" s="20" t="s">
        <v>212</v>
      </c>
      <c r="C167" s="21" t="s">
        <v>76</v>
      </c>
      <c r="D167" s="22">
        <f t="shared" si="0"/>
        <v>0</v>
      </c>
      <c r="E167" s="23" t="s">
        <v>20</v>
      </c>
      <c r="F167" s="24">
        <f t="shared" si="1"/>
        <v>0</v>
      </c>
      <c r="G167" s="25">
        <v>92</v>
      </c>
      <c r="H167" s="26">
        <f t="shared" si="2"/>
        <v>4.5325994931532563</v>
      </c>
      <c r="I167" s="27">
        <f t="shared" si="3"/>
        <v>0.28018985223325954</v>
      </c>
      <c r="J167" s="25">
        <v>17</v>
      </c>
      <c r="K167" s="26">
        <f t="shared" si="4"/>
        <v>2.8903717578961645</v>
      </c>
      <c r="L167" s="27">
        <f t="shared" si="5"/>
        <v>0.21646348332886145</v>
      </c>
      <c r="M167" s="25">
        <v>33</v>
      </c>
      <c r="N167" s="26">
        <f t="shared" si="6"/>
        <v>3.5263605246161616</v>
      </c>
      <c r="O167" s="27">
        <f t="shared" si="7"/>
        <v>0.47900361064893027</v>
      </c>
      <c r="P167" s="21" t="s">
        <v>31</v>
      </c>
      <c r="Q167" s="28" t="str">
        <f t="shared" si="8"/>
        <v/>
      </c>
      <c r="R167" s="27">
        <f t="shared" si="9"/>
        <v>0.35200000000000009</v>
      </c>
      <c r="S167" s="21" t="s">
        <v>31</v>
      </c>
      <c r="T167" s="28" t="str">
        <f t="shared" si="10"/>
        <v/>
      </c>
      <c r="U167" s="27">
        <f t="shared" si="11"/>
        <v>0.27407407407407397</v>
      </c>
      <c r="V167" s="29">
        <f t="shared" si="12"/>
        <v>23.685232131126082</v>
      </c>
      <c r="W167" s="21"/>
    </row>
    <row r="168" spans="1:23" ht="15.75" customHeight="1">
      <c r="A168" s="19"/>
      <c r="B168" s="20" t="s">
        <v>213</v>
      </c>
      <c r="C168" s="21" t="s">
        <v>76</v>
      </c>
      <c r="D168" s="22">
        <f t="shared" si="0"/>
        <v>0</v>
      </c>
      <c r="E168" s="23" t="s">
        <v>14</v>
      </c>
      <c r="F168" s="24">
        <f t="shared" si="1"/>
        <v>1</v>
      </c>
      <c r="G168" s="25">
        <v>62</v>
      </c>
      <c r="H168" s="26">
        <f t="shared" si="2"/>
        <v>4.1431347263915326</v>
      </c>
      <c r="I168" s="27">
        <f t="shared" si="3"/>
        <v>0.3618269331596361</v>
      </c>
      <c r="J168" s="25">
        <v>14</v>
      </c>
      <c r="K168" s="26">
        <f t="shared" si="4"/>
        <v>2.7080502011022101</v>
      </c>
      <c r="L168" s="27">
        <f t="shared" si="5"/>
        <v>0.26588812814630725</v>
      </c>
      <c r="M168" s="25">
        <v>30</v>
      </c>
      <c r="N168" s="26">
        <f t="shared" si="6"/>
        <v>3.4339872044851463</v>
      </c>
      <c r="O168" s="27">
        <f t="shared" si="7"/>
        <v>0.49265115630533141</v>
      </c>
      <c r="P168" s="21" t="s">
        <v>28</v>
      </c>
      <c r="Q168" s="28">
        <f t="shared" si="8"/>
        <v>0</v>
      </c>
      <c r="R168" s="22">
        <f t="shared" si="9"/>
        <v>0</v>
      </c>
      <c r="S168" s="21" t="s">
        <v>97</v>
      </c>
      <c r="T168" s="28">
        <f t="shared" si="10"/>
        <v>0.1</v>
      </c>
      <c r="U168" s="22">
        <f t="shared" si="11"/>
        <v>0.1</v>
      </c>
      <c r="V168" s="29">
        <f t="shared" si="12"/>
        <v>23.513988879961182</v>
      </c>
      <c r="W168" s="21"/>
    </row>
    <row r="169" spans="1:23" ht="15.75" customHeight="1">
      <c r="A169" s="19"/>
      <c r="B169" s="20" t="s">
        <v>214</v>
      </c>
      <c r="C169" s="21" t="s">
        <v>76</v>
      </c>
      <c r="D169" s="22">
        <f t="shared" si="0"/>
        <v>0</v>
      </c>
      <c r="E169" s="23" t="s">
        <v>20</v>
      </c>
      <c r="F169" s="24">
        <f t="shared" si="1"/>
        <v>0</v>
      </c>
      <c r="G169" s="25">
        <v>118</v>
      </c>
      <c r="H169" s="26">
        <f t="shared" si="2"/>
        <v>4.7791234931115296</v>
      </c>
      <c r="I169" s="27">
        <f t="shared" si="3"/>
        <v>0.22851508867961445</v>
      </c>
      <c r="J169" s="25">
        <v>15</v>
      </c>
      <c r="K169" s="26">
        <f t="shared" si="4"/>
        <v>2.7725887222397811</v>
      </c>
      <c r="L169" s="27">
        <f t="shared" si="5"/>
        <v>0.24839270116356971</v>
      </c>
      <c r="M169" s="25">
        <v>32</v>
      </c>
      <c r="N169" s="26">
        <f t="shared" si="6"/>
        <v>3.4965075614664802</v>
      </c>
      <c r="O169" s="27">
        <f t="shared" si="7"/>
        <v>0.48341418804277392</v>
      </c>
      <c r="P169" s="21" t="s">
        <v>31</v>
      </c>
      <c r="Q169" s="28" t="str">
        <f t="shared" si="8"/>
        <v/>
      </c>
      <c r="R169" s="27">
        <f t="shared" si="9"/>
        <v>0.35200000000000009</v>
      </c>
      <c r="S169" s="21" t="s">
        <v>31</v>
      </c>
      <c r="T169" s="28" t="str">
        <f t="shared" si="10"/>
        <v/>
      </c>
      <c r="U169" s="27">
        <f t="shared" si="11"/>
        <v>0.27407407407407397</v>
      </c>
      <c r="V169" s="29">
        <f t="shared" si="12"/>
        <v>23.438395019609263</v>
      </c>
      <c r="W169" s="21"/>
    </row>
    <row r="170" spans="1:23" ht="15.75" customHeight="1">
      <c r="A170" s="19"/>
      <c r="B170" s="20" t="s">
        <v>215</v>
      </c>
      <c r="C170" s="21" t="s">
        <v>76</v>
      </c>
      <c r="D170" s="22">
        <f t="shared" si="0"/>
        <v>0</v>
      </c>
      <c r="E170" s="23" t="s">
        <v>20</v>
      </c>
      <c r="F170" s="24">
        <f t="shared" si="1"/>
        <v>0</v>
      </c>
      <c r="G170" s="25">
        <v>76</v>
      </c>
      <c r="H170" s="26">
        <f t="shared" si="2"/>
        <v>4.3438054218536841</v>
      </c>
      <c r="I170" s="27">
        <f t="shared" si="3"/>
        <v>0.31976364219442643</v>
      </c>
      <c r="J170" s="25">
        <v>18</v>
      </c>
      <c r="K170" s="26">
        <f t="shared" si="4"/>
        <v>2.9444389791664403</v>
      </c>
      <c r="L170" s="27">
        <f t="shared" si="5"/>
        <v>0.20180666899192823</v>
      </c>
      <c r="M170" s="25">
        <v>39</v>
      </c>
      <c r="N170" s="26">
        <f t="shared" si="6"/>
        <v>3.6888794541139363</v>
      </c>
      <c r="O170" s="27">
        <f t="shared" si="7"/>
        <v>0.45499251624196857</v>
      </c>
      <c r="P170" s="21" t="s">
        <v>31</v>
      </c>
      <c r="Q170" s="28" t="str">
        <f t="shared" si="8"/>
        <v/>
      </c>
      <c r="R170" s="27">
        <f t="shared" si="9"/>
        <v>0.35200000000000009</v>
      </c>
      <c r="S170" s="21" t="s">
        <v>31</v>
      </c>
      <c r="T170" s="28" t="str">
        <f t="shared" si="10"/>
        <v/>
      </c>
      <c r="U170" s="27">
        <f t="shared" si="11"/>
        <v>0.27407407407407397</v>
      </c>
      <c r="V170" s="29">
        <f t="shared" si="12"/>
        <v>23.407408598879044</v>
      </c>
      <c r="W170" s="21"/>
    </row>
    <row r="171" spans="1:23" ht="15.75" customHeight="1">
      <c r="A171" s="19"/>
      <c r="B171" s="20" t="s">
        <v>216</v>
      </c>
      <c r="C171" s="21" t="s">
        <v>76</v>
      </c>
      <c r="D171" s="22">
        <f t="shared" si="0"/>
        <v>0</v>
      </c>
      <c r="E171" s="23" t="s">
        <v>14</v>
      </c>
      <c r="F171" s="24">
        <f t="shared" si="1"/>
        <v>1</v>
      </c>
      <c r="G171" s="25">
        <v>129</v>
      </c>
      <c r="H171" s="26">
        <f t="shared" si="2"/>
        <v>4.8675344504555822</v>
      </c>
      <c r="I171" s="27">
        <f t="shared" si="3"/>
        <v>0.20998295664752586</v>
      </c>
      <c r="J171" s="25">
        <v>31</v>
      </c>
      <c r="K171" s="26">
        <f t="shared" si="4"/>
        <v>3.4657359027997265</v>
      </c>
      <c r="L171" s="27">
        <f t="shared" si="5"/>
        <v>6.049087645446205E-2</v>
      </c>
      <c r="M171" s="25">
        <v>89</v>
      </c>
      <c r="N171" s="26">
        <f t="shared" si="6"/>
        <v>4.499809670330265</v>
      </c>
      <c r="O171" s="27">
        <f t="shared" si="7"/>
        <v>0.33518295289325883</v>
      </c>
      <c r="P171" s="21" t="s">
        <v>83</v>
      </c>
      <c r="Q171" s="28">
        <f t="shared" si="8"/>
        <v>0.5</v>
      </c>
      <c r="R171" s="22">
        <f t="shared" si="9"/>
        <v>0.5</v>
      </c>
      <c r="S171" s="21" t="s">
        <v>97</v>
      </c>
      <c r="T171" s="28">
        <f t="shared" si="10"/>
        <v>0.1</v>
      </c>
      <c r="U171" s="22">
        <f t="shared" si="11"/>
        <v>0.1</v>
      </c>
      <c r="V171" s="29">
        <f t="shared" si="12"/>
        <v>23.281857771079039</v>
      </c>
      <c r="W171" s="21"/>
    </row>
    <row r="172" spans="1:23" ht="15.75" customHeight="1">
      <c r="A172" s="19"/>
      <c r="B172" s="20" t="s">
        <v>217</v>
      </c>
      <c r="C172" s="21" t="s">
        <v>76</v>
      </c>
      <c r="D172" s="22">
        <f t="shared" si="0"/>
        <v>0</v>
      </c>
      <c r="E172" s="23" t="s">
        <v>14</v>
      </c>
      <c r="F172" s="24">
        <f t="shared" si="1"/>
        <v>1</v>
      </c>
      <c r="G172" s="25">
        <v>173</v>
      </c>
      <c r="H172" s="26">
        <f t="shared" si="2"/>
        <v>5.1590552992145291</v>
      </c>
      <c r="I172" s="27">
        <f t="shared" si="3"/>
        <v>0.14887624519904097</v>
      </c>
      <c r="J172" s="25">
        <v>26</v>
      </c>
      <c r="K172" s="26">
        <f t="shared" si="4"/>
        <v>3.2958368660043291</v>
      </c>
      <c r="L172" s="27">
        <f t="shared" si="5"/>
        <v>0.10654796205695349</v>
      </c>
      <c r="M172" s="25">
        <v>64</v>
      </c>
      <c r="N172" s="26">
        <f t="shared" si="6"/>
        <v>4.1743872698956368</v>
      </c>
      <c r="O172" s="27">
        <f t="shared" si="7"/>
        <v>0.3832619551554719</v>
      </c>
      <c r="P172" s="21" t="s">
        <v>28</v>
      </c>
      <c r="Q172" s="28">
        <f t="shared" si="8"/>
        <v>0</v>
      </c>
      <c r="R172" s="22">
        <f t="shared" si="9"/>
        <v>0</v>
      </c>
      <c r="S172" s="21" t="s">
        <v>110</v>
      </c>
      <c r="T172" s="28">
        <f t="shared" si="10"/>
        <v>0.5</v>
      </c>
      <c r="U172" s="22">
        <f t="shared" si="11"/>
        <v>0.5</v>
      </c>
      <c r="V172" s="29">
        <f t="shared" si="12"/>
        <v>22.853051141161973</v>
      </c>
      <c r="W172" s="21"/>
    </row>
    <row r="173" spans="1:23" ht="15.75" customHeight="1">
      <c r="A173" s="19"/>
      <c r="B173" s="20" t="s">
        <v>218</v>
      </c>
      <c r="C173" s="21" t="s">
        <v>76</v>
      </c>
      <c r="D173" s="22">
        <f t="shared" si="0"/>
        <v>0</v>
      </c>
      <c r="E173" s="23" t="s">
        <v>20</v>
      </c>
      <c r="F173" s="24">
        <f t="shared" si="1"/>
        <v>0</v>
      </c>
      <c r="G173" s="25">
        <v>153</v>
      </c>
      <c r="H173" s="26">
        <f t="shared" si="2"/>
        <v>5.0369526024136295</v>
      </c>
      <c r="I173" s="27">
        <f t="shared" si="3"/>
        <v>0.17447062135518354</v>
      </c>
      <c r="J173" s="25">
        <v>17</v>
      </c>
      <c r="K173" s="26">
        <f t="shared" si="4"/>
        <v>2.8903717578961645</v>
      </c>
      <c r="L173" s="27">
        <f t="shared" si="5"/>
        <v>0.21646348332886145</v>
      </c>
      <c r="M173" s="25">
        <v>34</v>
      </c>
      <c r="N173" s="26">
        <f t="shared" si="6"/>
        <v>3.5553480614894135</v>
      </c>
      <c r="O173" s="27">
        <f t="shared" si="7"/>
        <v>0.47472089425004793</v>
      </c>
      <c r="P173" s="21" t="s">
        <v>31</v>
      </c>
      <c r="Q173" s="28" t="str">
        <f t="shared" si="8"/>
        <v/>
      </c>
      <c r="R173" s="27">
        <f t="shared" si="9"/>
        <v>0.35200000000000009</v>
      </c>
      <c r="S173" s="21" t="s">
        <v>31</v>
      </c>
      <c r="T173" s="28" t="str">
        <f t="shared" si="10"/>
        <v/>
      </c>
      <c r="U173" s="27">
        <f t="shared" si="11"/>
        <v>0.27407407407407397</v>
      </c>
      <c r="V173" s="29">
        <f t="shared" si="12"/>
        <v>22.520971912373266</v>
      </c>
      <c r="W173" s="21"/>
    </row>
    <row r="174" spans="1:23" ht="15.75" customHeight="1">
      <c r="A174" s="19"/>
      <c r="B174" s="20" t="s">
        <v>219</v>
      </c>
      <c r="C174" s="21" t="s">
        <v>76</v>
      </c>
      <c r="D174" s="22">
        <f t="shared" si="0"/>
        <v>0</v>
      </c>
      <c r="E174" s="23" t="s">
        <v>20</v>
      </c>
      <c r="F174" s="24">
        <f t="shared" si="1"/>
        <v>0</v>
      </c>
      <c r="G174" s="25">
        <v>113</v>
      </c>
      <c r="H174" s="26">
        <f t="shared" si="2"/>
        <v>4.7361984483944957</v>
      </c>
      <c r="I174" s="27">
        <f t="shared" si="3"/>
        <v>0.23751275842640518</v>
      </c>
      <c r="J174" s="25">
        <v>16</v>
      </c>
      <c r="K174" s="26">
        <f t="shared" si="4"/>
        <v>2.8332133440562162</v>
      </c>
      <c r="L174" s="27">
        <f t="shared" si="5"/>
        <v>0.23195827369838784</v>
      </c>
      <c r="M174" s="25">
        <v>43</v>
      </c>
      <c r="N174" s="26">
        <f t="shared" si="6"/>
        <v>3.784189633918261</v>
      </c>
      <c r="O174" s="27">
        <f t="shared" si="7"/>
        <v>0.44091106903887545</v>
      </c>
      <c r="P174" s="21" t="s">
        <v>31</v>
      </c>
      <c r="Q174" s="28" t="str">
        <f t="shared" si="8"/>
        <v/>
      </c>
      <c r="R174" s="27">
        <f t="shared" si="9"/>
        <v>0.35200000000000009</v>
      </c>
      <c r="S174" s="21" t="s">
        <v>31</v>
      </c>
      <c r="T174" s="28" t="str">
        <f t="shared" si="10"/>
        <v/>
      </c>
      <c r="U174" s="27">
        <f t="shared" si="11"/>
        <v>0.27407407407407397</v>
      </c>
      <c r="V174" s="29">
        <f t="shared" si="12"/>
        <v>22.383621604653804</v>
      </c>
      <c r="W174" s="21"/>
    </row>
    <row r="175" spans="1:23" ht="15.75" customHeight="1">
      <c r="A175" s="19"/>
      <c r="B175" s="20" t="s">
        <v>220</v>
      </c>
      <c r="C175" s="21" t="s">
        <v>76</v>
      </c>
      <c r="D175" s="22">
        <f t="shared" si="0"/>
        <v>0</v>
      </c>
      <c r="E175" s="23" t="s">
        <v>20</v>
      </c>
      <c r="F175" s="24">
        <f t="shared" si="1"/>
        <v>0</v>
      </c>
      <c r="G175" s="25">
        <v>195</v>
      </c>
      <c r="H175" s="26">
        <f t="shared" si="2"/>
        <v>5.2781146592305168</v>
      </c>
      <c r="I175" s="27">
        <f t="shared" si="3"/>
        <v>0.12391979358087879</v>
      </c>
      <c r="J175" s="25">
        <v>10</v>
      </c>
      <c r="K175" s="26">
        <f t="shared" si="4"/>
        <v>2.3978952727983707</v>
      </c>
      <c r="L175" s="27">
        <f t="shared" si="5"/>
        <v>0.34996648640167027</v>
      </c>
      <c r="M175" s="25">
        <v>39</v>
      </c>
      <c r="N175" s="26">
        <f t="shared" si="6"/>
        <v>3.6888794541139363</v>
      </c>
      <c r="O175" s="27">
        <f t="shared" si="7"/>
        <v>0.45499251624196857</v>
      </c>
      <c r="P175" s="21" t="s">
        <v>31</v>
      </c>
      <c r="Q175" s="28" t="str">
        <f t="shared" si="8"/>
        <v/>
      </c>
      <c r="R175" s="27">
        <f t="shared" si="9"/>
        <v>0.35200000000000009</v>
      </c>
      <c r="S175" s="21" t="s">
        <v>31</v>
      </c>
      <c r="T175" s="28" t="str">
        <f t="shared" si="10"/>
        <v/>
      </c>
      <c r="U175" s="27">
        <f t="shared" si="11"/>
        <v>0.27407407407407397</v>
      </c>
      <c r="V175" s="29">
        <f t="shared" si="12"/>
        <v>22.189769199792277</v>
      </c>
      <c r="W175" s="21"/>
    </row>
    <row r="176" spans="1:23" ht="15.75" customHeight="1">
      <c r="A176" s="19"/>
      <c r="B176" s="20" t="s">
        <v>221</v>
      </c>
      <c r="C176" s="21" t="s">
        <v>76</v>
      </c>
      <c r="D176" s="22">
        <f t="shared" si="0"/>
        <v>0</v>
      </c>
      <c r="E176" s="23" t="s">
        <v>20</v>
      </c>
      <c r="F176" s="24">
        <f t="shared" si="1"/>
        <v>0</v>
      </c>
      <c r="G176" s="25">
        <v>225</v>
      </c>
      <c r="H176" s="26">
        <f t="shared" si="2"/>
        <v>5.4205349992722862</v>
      </c>
      <c r="I176" s="27">
        <f t="shared" si="3"/>
        <v>9.4066564693898846E-2</v>
      </c>
      <c r="J176" s="25">
        <v>12</v>
      </c>
      <c r="K176" s="26">
        <f t="shared" si="4"/>
        <v>2.5649493574615367</v>
      </c>
      <c r="L176" s="27">
        <f t="shared" si="5"/>
        <v>0.30468062473523305</v>
      </c>
      <c r="M176" s="25">
        <v>36</v>
      </c>
      <c r="N176" s="26">
        <f t="shared" si="6"/>
        <v>3.6109179126442243</v>
      </c>
      <c r="O176" s="27">
        <f t="shared" si="7"/>
        <v>0.46651081714467757</v>
      </c>
      <c r="P176" s="21" t="s">
        <v>31</v>
      </c>
      <c r="Q176" s="28" t="str">
        <f t="shared" si="8"/>
        <v/>
      </c>
      <c r="R176" s="27">
        <f t="shared" si="9"/>
        <v>0.35200000000000009</v>
      </c>
      <c r="S176" s="21" t="s">
        <v>31</v>
      </c>
      <c r="T176" s="28" t="str">
        <f t="shared" si="10"/>
        <v/>
      </c>
      <c r="U176" s="27">
        <f t="shared" si="11"/>
        <v>0.27407407407407397</v>
      </c>
      <c r="V176" s="29">
        <f t="shared" si="12"/>
        <v>21.95276512515802</v>
      </c>
      <c r="W176" s="21"/>
    </row>
    <row r="177" spans="1:23" ht="15.75" customHeight="1">
      <c r="A177" s="19"/>
      <c r="B177" s="20" t="s">
        <v>222</v>
      </c>
      <c r="C177" s="21" t="s">
        <v>76</v>
      </c>
      <c r="D177" s="22">
        <f t="shared" si="0"/>
        <v>0</v>
      </c>
      <c r="E177" s="23" t="s">
        <v>14</v>
      </c>
      <c r="F177" s="24">
        <f t="shared" si="1"/>
        <v>1</v>
      </c>
      <c r="G177" s="25">
        <v>245</v>
      </c>
      <c r="H177" s="26">
        <f t="shared" si="2"/>
        <v>5.5053315359323625</v>
      </c>
      <c r="I177" s="27">
        <f t="shared" si="3"/>
        <v>7.6292064106454616E-2</v>
      </c>
      <c r="J177" s="25">
        <v>26</v>
      </c>
      <c r="K177" s="26">
        <f t="shared" si="4"/>
        <v>3.2958368660043291</v>
      </c>
      <c r="L177" s="27">
        <f t="shared" si="5"/>
        <v>0.10654796205695349</v>
      </c>
      <c r="M177" s="25">
        <v>96</v>
      </c>
      <c r="N177" s="26">
        <f t="shared" si="6"/>
        <v>4.5747109785033828</v>
      </c>
      <c r="O177" s="27">
        <f t="shared" si="7"/>
        <v>0.32411678117217146</v>
      </c>
      <c r="P177" s="21" t="s">
        <v>83</v>
      </c>
      <c r="Q177" s="28">
        <f t="shared" si="8"/>
        <v>0.5</v>
      </c>
      <c r="R177" s="22">
        <f t="shared" si="9"/>
        <v>0.5</v>
      </c>
      <c r="S177" s="21" t="s">
        <v>97</v>
      </c>
      <c r="T177" s="28">
        <f t="shared" si="10"/>
        <v>0.1</v>
      </c>
      <c r="U177" s="22">
        <f t="shared" si="11"/>
        <v>0.1</v>
      </c>
      <c r="V177" s="29">
        <f t="shared" si="12"/>
        <v>21.898579980653601</v>
      </c>
      <c r="W177" s="21"/>
    </row>
    <row r="178" spans="1:23" ht="15.75" customHeight="1">
      <c r="A178" s="19"/>
      <c r="B178" s="20" t="s">
        <v>223</v>
      </c>
      <c r="C178" s="21" t="s">
        <v>76</v>
      </c>
      <c r="D178" s="22">
        <f t="shared" si="0"/>
        <v>0</v>
      </c>
      <c r="E178" s="23" t="s">
        <v>20</v>
      </c>
      <c r="F178" s="24">
        <f t="shared" si="1"/>
        <v>0</v>
      </c>
      <c r="G178" s="25">
        <v>109</v>
      </c>
      <c r="H178" s="26">
        <f t="shared" si="2"/>
        <v>4.7004803657924166</v>
      </c>
      <c r="I178" s="27">
        <f t="shared" si="3"/>
        <v>0.24499975147115693</v>
      </c>
      <c r="J178" s="25">
        <v>19</v>
      </c>
      <c r="K178" s="26">
        <f t="shared" si="4"/>
        <v>2.9957322735539909</v>
      </c>
      <c r="L178" s="27">
        <f t="shared" si="5"/>
        <v>0.18790182470910766</v>
      </c>
      <c r="M178" s="25">
        <v>50</v>
      </c>
      <c r="N178" s="26">
        <f t="shared" si="6"/>
        <v>3.9318256327243257</v>
      </c>
      <c r="O178" s="27">
        <f t="shared" si="7"/>
        <v>0.4190988289745754</v>
      </c>
      <c r="P178" s="21" t="s">
        <v>31</v>
      </c>
      <c r="Q178" s="28" t="str">
        <f t="shared" si="8"/>
        <v/>
      </c>
      <c r="R178" s="27">
        <f t="shared" si="9"/>
        <v>0.35200000000000009</v>
      </c>
      <c r="S178" s="21" t="s">
        <v>31</v>
      </c>
      <c r="T178" s="28" t="str">
        <f t="shared" si="10"/>
        <v/>
      </c>
      <c r="U178" s="27">
        <f t="shared" si="11"/>
        <v>0.27407407407407397</v>
      </c>
      <c r="V178" s="29">
        <f t="shared" si="12"/>
        <v>21.69290328854742</v>
      </c>
      <c r="W178" s="21"/>
    </row>
    <row r="179" spans="1:23" ht="15.75" customHeight="1">
      <c r="A179" s="19"/>
      <c r="B179" s="20" t="s">
        <v>224</v>
      </c>
      <c r="C179" s="21" t="s">
        <v>76</v>
      </c>
      <c r="D179" s="22">
        <f t="shared" si="0"/>
        <v>0</v>
      </c>
      <c r="E179" s="23" t="s">
        <v>20</v>
      </c>
      <c r="F179" s="24">
        <f t="shared" si="1"/>
        <v>0</v>
      </c>
      <c r="G179" s="25">
        <v>96</v>
      </c>
      <c r="H179" s="26">
        <f t="shared" si="2"/>
        <v>4.5747109785033828</v>
      </c>
      <c r="I179" s="27">
        <f t="shared" si="3"/>
        <v>0.27136271552961655</v>
      </c>
      <c r="J179" s="25">
        <v>20</v>
      </c>
      <c r="K179" s="26">
        <f t="shared" si="4"/>
        <v>3.044522437723423</v>
      </c>
      <c r="L179" s="27">
        <f t="shared" si="5"/>
        <v>0.17467554155826626</v>
      </c>
      <c r="M179" s="25">
        <v>54</v>
      </c>
      <c r="N179" s="26">
        <f t="shared" si="6"/>
        <v>4.0073331852324712</v>
      </c>
      <c r="O179" s="27">
        <f t="shared" si="7"/>
        <v>0.40794308867211104</v>
      </c>
      <c r="P179" s="21" t="s">
        <v>31</v>
      </c>
      <c r="Q179" s="28" t="str">
        <f t="shared" si="8"/>
        <v/>
      </c>
      <c r="R179" s="27">
        <f t="shared" si="9"/>
        <v>0.35200000000000009</v>
      </c>
      <c r="S179" s="21" t="s">
        <v>31</v>
      </c>
      <c r="T179" s="28" t="str">
        <f t="shared" si="10"/>
        <v/>
      </c>
      <c r="U179" s="27">
        <f t="shared" si="11"/>
        <v>0.27407407407407397</v>
      </c>
      <c r="V179" s="29">
        <f t="shared" si="12"/>
        <v>21.611508005816198</v>
      </c>
      <c r="W179" s="21"/>
    </row>
    <row r="180" spans="1:23" ht="15.75" customHeight="1">
      <c r="A180" s="19"/>
      <c r="B180" s="20" t="s">
        <v>225</v>
      </c>
      <c r="C180" s="21" t="s">
        <v>76</v>
      </c>
      <c r="D180" s="22">
        <f t="shared" si="0"/>
        <v>0</v>
      </c>
      <c r="E180" s="23" t="s">
        <v>20</v>
      </c>
      <c r="F180" s="24">
        <f t="shared" si="1"/>
        <v>0</v>
      </c>
      <c r="G180" s="25">
        <v>110</v>
      </c>
      <c r="H180" s="26">
        <f t="shared" si="2"/>
        <v>4.7095302013123339</v>
      </c>
      <c r="I180" s="27">
        <f t="shared" si="3"/>
        <v>0.24310278358660919</v>
      </c>
      <c r="J180" s="25">
        <v>21</v>
      </c>
      <c r="K180" s="26">
        <f t="shared" si="4"/>
        <v>3.0910424533583161</v>
      </c>
      <c r="L180" s="27">
        <f t="shared" si="5"/>
        <v>0.16206466169256262</v>
      </c>
      <c r="M180" s="25">
        <v>51</v>
      </c>
      <c r="N180" s="26">
        <f t="shared" si="6"/>
        <v>3.9512437185814275</v>
      </c>
      <c r="O180" s="27">
        <f t="shared" si="7"/>
        <v>0.41622993552223608</v>
      </c>
      <c r="P180" s="21" t="s">
        <v>31</v>
      </c>
      <c r="Q180" s="28" t="str">
        <f t="shared" si="8"/>
        <v/>
      </c>
      <c r="R180" s="27">
        <f t="shared" si="9"/>
        <v>0.35200000000000009</v>
      </c>
      <c r="S180" s="21" t="s">
        <v>31</v>
      </c>
      <c r="T180" s="28" t="str">
        <f t="shared" si="10"/>
        <v/>
      </c>
      <c r="U180" s="27">
        <f t="shared" si="11"/>
        <v>0.27407407407407397</v>
      </c>
      <c r="V180" s="29">
        <f t="shared" si="12"/>
        <v>21.473025458310733</v>
      </c>
      <c r="W180" s="21"/>
    </row>
    <row r="181" spans="1:23" ht="15.75" customHeight="1">
      <c r="A181" s="19"/>
      <c r="B181" s="20" t="s">
        <v>226</v>
      </c>
      <c r="C181" s="21" t="s">
        <v>76</v>
      </c>
      <c r="D181" s="22">
        <f t="shared" si="0"/>
        <v>0</v>
      </c>
      <c r="E181" s="23" t="s">
        <v>20</v>
      </c>
      <c r="F181" s="24">
        <f t="shared" si="1"/>
        <v>0</v>
      </c>
      <c r="G181" s="25">
        <v>104</v>
      </c>
      <c r="H181" s="26">
        <f t="shared" si="2"/>
        <v>4.6539603501575231</v>
      </c>
      <c r="I181" s="27">
        <f t="shared" si="3"/>
        <v>0.25475097572864058</v>
      </c>
      <c r="J181" s="25">
        <v>25</v>
      </c>
      <c r="K181" s="26">
        <f t="shared" si="4"/>
        <v>3.2580965380214821</v>
      </c>
      <c r="L181" s="27">
        <f t="shared" si="5"/>
        <v>0.1167788000261254</v>
      </c>
      <c r="M181" s="25">
        <v>52</v>
      </c>
      <c r="N181" s="26">
        <f t="shared" si="6"/>
        <v>3.970291913552122</v>
      </c>
      <c r="O181" s="27">
        <f t="shared" si="7"/>
        <v>0.41341569099615572</v>
      </c>
      <c r="P181" s="21" t="s">
        <v>31</v>
      </c>
      <c r="Q181" s="28" t="str">
        <f t="shared" si="8"/>
        <v/>
      </c>
      <c r="R181" s="27">
        <f t="shared" si="9"/>
        <v>0.35200000000000009</v>
      </c>
      <c r="S181" s="21" t="s">
        <v>31</v>
      </c>
      <c r="T181" s="28" t="str">
        <f t="shared" si="10"/>
        <v/>
      </c>
      <c r="U181" s="27">
        <f t="shared" si="11"/>
        <v>0.27407407407407397</v>
      </c>
      <c r="V181" s="29">
        <f t="shared" si="12"/>
        <v>21.292721958246851</v>
      </c>
      <c r="W181" s="21"/>
    </row>
    <row r="182" spans="1:23" ht="15.75" customHeight="1">
      <c r="A182" s="19"/>
      <c r="B182" s="20" t="s">
        <v>227</v>
      </c>
      <c r="C182" s="21" t="s">
        <v>76</v>
      </c>
      <c r="D182" s="22">
        <f t="shared" si="0"/>
        <v>0</v>
      </c>
      <c r="E182" s="23" t="s">
        <v>20</v>
      </c>
      <c r="F182" s="24">
        <f t="shared" si="1"/>
        <v>0</v>
      </c>
      <c r="G182" s="25">
        <v>95</v>
      </c>
      <c r="H182" s="26">
        <f t="shared" si="2"/>
        <v>4.5643481914678361</v>
      </c>
      <c r="I182" s="27">
        <f t="shared" si="3"/>
        <v>0.27353489580378576</v>
      </c>
      <c r="J182" s="25">
        <v>17</v>
      </c>
      <c r="K182" s="26">
        <f t="shared" si="4"/>
        <v>2.8903717578961645</v>
      </c>
      <c r="L182" s="27">
        <f t="shared" si="5"/>
        <v>0.21646348332886145</v>
      </c>
      <c r="M182" s="25">
        <v>64</v>
      </c>
      <c r="N182" s="26">
        <f t="shared" si="6"/>
        <v>4.1743872698956368</v>
      </c>
      <c r="O182" s="27">
        <f t="shared" si="7"/>
        <v>0.3832619551554719</v>
      </c>
      <c r="P182" s="21" t="s">
        <v>31</v>
      </c>
      <c r="Q182" s="28" t="str">
        <f t="shared" si="8"/>
        <v/>
      </c>
      <c r="R182" s="27">
        <f t="shared" si="9"/>
        <v>0.35200000000000009</v>
      </c>
      <c r="S182" s="21" t="s">
        <v>31</v>
      </c>
      <c r="T182" s="28" t="str">
        <f t="shared" si="10"/>
        <v/>
      </c>
      <c r="U182" s="27">
        <f t="shared" si="11"/>
        <v>0.27407407407407397</v>
      </c>
      <c r="V182" s="29">
        <f t="shared" si="12"/>
        <v>21.225141179494887</v>
      </c>
      <c r="W182" s="21"/>
    </row>
    <row r="183" spans="1:23" ht="15.75" customHeight="1">
      <c r="A183" s="19"/>
      <c r="B183" s="20" t="s">
        <v>228</v>
      </c>
      <c r="C183" s="21" t="s">
        <v>76</v>
      </c>
      <c r="D183" s="22">
        <f t="shared" si="0"/>
        <v>0</v>
      </c>
      <c r="E183" s="23" t="s">
        <v>20</v>
      </c>
      <c r="F183" s="24">
        <f t="shared" si="1"/>
        <v>0</v>
      </c>
      <c r="G183" s="25">
        <v>77</v>
      </c>
      <c r="H183" s="26">
        <f t="shared" si="2"/>
        <v>4.3567088266895917</v>
      </c>
      <c r="I183" s="27">
        <f t="shared" si="3"/>
        <v>0.31705891407852149</v>
      </c>
      <c r="J183" s="25">
        <v>21</v>
      </c>
      <c r="K183" s="26">
        <f t="shared" si="4"/>
        <v>3.0910424533583161</v>
      </c>
      <c r="L183" s="27">
        <f t="shared" si="5"/>
        <v>0.16206466169256262</v>
      </c>
      <c r="M183" s="25">
        <v>69</v>
      </c>
      <c r="N183" s="26">
        <f t="shared" si="6"/>
        <v>4.2484952420493594</v>
      </c>
      <c r="O183" s="27">
        <f t="shared" si="7"/>
        <v>0.37231299357179437</v>
      </c>
      <c r="P183" s="21" t="s">
        <v>31</v>
      </c>
      <c r="Q183" s="28" t="str">
        <f t="shared" si="8"/>
        <v/>
      </c>
      <c r="R183" s="27">
        <f t="shared" si="9"/>
        <v>0.35200000000000009</v>
      </c>
      <c r="S183" s="21" t="s">
        <v>31</v>
      </c>
      <c r="T183" s="28" t="str">
        <f t="shared" si="10"/>
        <v/>
      </c>
      <c r="U183" s="27">
        <f t="shared" si="11"/>
        <v>0.27407407407407397</v>
      </c>
      <c r="V183" s="29">
        <f t="shared" si="12"/>
        <v>21.114663214468813</v>
      </c>
      <c r="W183" s="21"/>
    </row>
    <row r="184" spans="1:23" ht="15.75" customHeight="1">
      <c r="A184" s="19"/>
      <c r="B184" s="20" t="s">
        <v>229</v>
      </c>
      <c r="C184" s="21" t="s">
        <v>76</v>
      </c>
      <c r="D184" s="22">
        <f t="shared" si="0"/>
        <v>0</v>
      </c>
      <c r="E184" s="23" t="s">
        <v>20</v>
      </c>
      <c r="F184" s="24">
        <f t="shared" si="1"/>
        <v>0</v>
      </c>
      <c r="G184" s="25">
        <v>191</v>
      </c>
      <c r="H184" s="26">
        <f t="shared" si="2"/>
        <v>5.2574953720277815</v>
      </c>
      <c r="I184" s="27">
        <f t="shared" si="3"/>
        <v>0.12824187496454287</v>
      </c>
      <c r="J184" s="25">
        <v>23</v>
      </c>
      <c r="K184" s="26">
        <f t="shared" si="4"/>
        <v>3.1780538303479458</v>
      </c>
      <c r="L184" s="27">
        <f t="shared" si="5"/>
        <v>0.13847717989166175</v>
      </c>
      <c r="M184" s="25">
        <v>41</v>
      </c>
      <c r="N184" s="26">
        <f t="shared" si="6"/>
        <v>3.7376696182833684</v>
      </c>
      <c r="O184" s="27">
        <f t="shared" si="7"/>
        <v>0.44778409294245725</v>
      </c>
      <c r="P184" s="21" t="s">
        <v>31</v>
      </c>
      <c r="Q184" s="28" t="str">
        <f t="shared" si="8"/>
        <v/>
      </c>
      <c r="R184" s="27">
        <f t="shared" si="9"/>
        <v>0.35200000000000009</v>
      </c>
      <c r="S184" s="21" t="s">
        <v>31</v>
      </c>
      <c r="T184" s="28" t="str">
        <f t="shared" si="10"/>
        <v/>
      </c>
      <c r="U184" s="27">
        <f t="shared" si="11"/>
        <v>0.27407407407407397</v>
      </c>
      <c r="V184" s="29">
        <f t="shared" si="12"/>
        <v>20.995332898591094</v>
      </c>
      <c r="W184" s="21"/>
    </row>
    <row r="185" spans="1:23" ht="15.75" customHeight="1">
      <c r="A185" s="19"/>
      <c r="B185" s="20" t="s">
        <v>230</v>
      </c>
      <c r="C185" s="21" t="s">
        <v>76</v>
      </c>
      <c r="D185" s="22">
        <f t="shared" si="0"/>
        <v>0</v>
      </c>
      <c r="E185" s="23" t="s">
        <v>14</v>
      </c>
      <c r="F185" s="24">
        <f t="shared" si="1"/>
        <v>1</v>
      </c>
      <c r="G185" s="25">
        <v>143</v>
      </c>
      <c r="H185" s="26">
        <f t="shared" si="2"/>
        <v>4.9698132995760007</v>
      </c>
      <c r="I185" s="27">
        <f t="shared" si="3"/>
        <v>0.18854392699633116</v>
      </c>
      <c r="J185" s="25">
        <v>29</v>
      </c>
      <c r="K185" s="26">
        <f t="shared" si="4"/>
        <v>3.4011973816621555</v>
      </c>
      <c r="L185" s="27">
        <f t="shared" si="5"/>
        <v>7.7986303437199589E-2</v>
      </c>
      <c r="M185" s="25">
        <v>180</v>
      </c>
      <c r="N185" s="26">
        <f t="shared" si="6"/>
        <v>5.1984970312658261</v>
      </c>
      <c r="O185" s="27">
        <f t="shared" si="7"/>
        <v>0.23195652729337568</v>
      </c>
      <c r="P185" s="21" t="s">
        <v>31</v>
      </c>
      <c r="Q185" s="28" t="str">
        <f t="shared" si="8"/>
        <v/>
      </c>
      <c r="R185" s="27">
        <f t="shared" si="9"/>
        <v>0.35200000000000009</v>
      </c>
      <c r="S185" s="21" t="s">
        <v>31</v>
      </c>
      <c r="T185" s="28" t="str">
        <f t="shared" si="10"/>
        <v/>
      </c>
      <c r="U185" s="27">
        <f t="shared" si="11"/>
        <v>0.27407407407407397</v>
      </c>
      <c r="V185" s="29">
        <f t="shared" si="12"/>
        <v>20.900209895409628</v>
      </c>
      <c r="W185" s="21"/>
    </row>
    <row r="186" spans="1:23" ht="15.75" customHeight="1">
      <c r="A186" s="19"/>
      <c r="B186" s="20" t="s">
        <v>231</v>
      </c>
      <c r="C186" s="21" t="s">
        <v>76</v>
      </c>
      <c r="D186" s="22">
        <f t="shared" si="0"/>
        <v>0</v>
      </c>
      <c r="E186" s="23" t="s">
        <v>20</v>
      </c>
      <c r="F186" s="24">
        <f t="shared" si="1"/>
        <v>0</v>
      </c>
      <c r="G186" s="25">
        <v>164</v>
      </c>
      <c r="H186" s="26">
        <f t="shared" si="2"/>
        <v>5.1059454739005803</v>
      </c>
      <c r="I186" s="27">
        <f t="shared" si="3"/>
        <v>0.16000878266370255</v>
      </c>
      <c r="J186" s="25">
        <v>20</v>
      </c>
      <c r="K186" s="26">
        <f t="shared" si="4"/>
        <v>3.044522437723423</v>
      </c>
      <c r="L186" s="27">
        <f t="shared" si="5"/>
        <v>0.17467554155826626</v>
      </c>
      <c r="M186" s="25">
        <v>55</v>
      </c>
      <c r="N186" s="26">
        <f t="shared" si="6"/>
        <v>4.0253516907351496</v>
      </c>
      <c r="O186" s="27">
        <f t="shared" si="7"/>
        <v>0.40528097393855878</v>
      </c>
      <c r="P186" s="21" t="s">
        <v>31</v>
      </c>
      <c r="Q186" s="28" t="str">
        <f t="shared" si="8"/>
        <v/>
      </c>
      <c r="R186" s="27">
        <f t="shared" si="9"/>
        <v>0.35200000000000009</v>
      </c>
      <c r="S186" s="21" t="s">
        <v>31</v>
      </c>
      <c r="T186" s="28" t="str">
        <f t="shared" si="10"/>
        <v/>
      </c>
      <c r="U186" s="27">
        <f t="shared" si="11"/>
        <v>0.27407407407407397</v>
      </c>
      <c r="V186" s="29">
        <f t="shared" si="12"/>
        <v>20.431415808818251</v>
      </c>
      <c r="W186" s="21"/>
    </row>
    <row r="187" spans="1:23" ht="15.75" customHeight="1">
      <c r="A187" s="19"/>
      <c r="B187" s="20" t="s">
        <v>232</v>
      </c>
      <c r="C187" s="21" t="s">
        <v>76</v>
      </c>
      <c r="D187" s="22">
        <f t="shared" si="0"/>
        <v>0</v>
      </c>
      <c r="E187" s="23" t="s">
        <v>14</v>
      </c>
      <c r="F187" s="24">
        <f t="shared" si="1"/>
        <v>1</v>
      </c>
      <c r="G187" s="25">
        <v>81</v>
      </c>
      <c r="H187" s="26">
        <f t="shared" si="2"/>
        <v>4.4067192472642533</v>
      </c>
      <c r="I187" s="27">
        <f t="shared" si="3"/>
        <v>0.30657605375315189</v>
      </c>
      <c r="J187" s="25">
        <v>16</v>
      </c>
      <c r="K187" s="26">
        <f t="shared" si="4"/>
        <v>2.8332133440562162</v>
      </c>
      <c r="L187" s="27">
        <f t="shared" si="5"/>
        <v>0.23195827369838784</v>
      </c>
      <c r="M187" s="25">
        <v>63</v>
      </c>
      <c r="N187" s="26">
        <f t="shared" si="6"/>
        <v>4.1588830833596715</v>
      </c>
      <c r="O187" s="27">
        <f t="shared" si="7"/>
        <v>0.38555259593047964</v>
      </c>
      <c r="P187" s="21" t="s">
        <v>141</v>
      </c>
      <c r="Q187" s="28">
        <f t="shared" si="8"/>
        <v>0.1</v>
      </c>
      <c r="R187" s="22">
        <f t="shared" si="9"/>
        <v>0.1</v>
      </c>
      <c r="S187" s="21" t="s">
        <v>29</v>
      </c>
      <c r="T187" s="28">
        <f t="shared" si="10"/>
        <v>0</v>
      </c>
      <c r="U187" s="22">
        <f t="shared" si="11"/>
        <v>0</v>
      </c>
      <c r="V187" s="29">
        <f t="shared" si="12"/>
        <v>20.114366804285449</v>
      </c>
      <c r="W187" s="21"/>
    </row>
    <row r="188" spans="1:23" ht="15.75" customHeight="1">
      <c r="A188" s="19"/>
      <c r="B188" s="20" t="s">
        <v>233</v>
      </c>
      <c r="C188" s="21" t="s">
        <v>76</v>
      </c>
      <c r="D188" s="22">
        <f t="shared" si="0"/>
        <v>0</v>
      </c>
      <c r="E188" s="23" t="s">
        <v>14</v>
      </c>
      <c r="F188" s="24">
        <f t="shared" si="1"/>
        <v>1</v>
      </c>
      <c r="G188" s="25">
        <v>83</v>
      </c>
      <c r="H188" s="26">
        <f t="shared" si="2"/>
        <v>4.4308167988433134</v>
      </c>
      <c r="I188" s="27">
        <f t="shared" si="3"/>
        <v>0.30152488112784781</v>
      </c>
      <c r="J188" s="25">
        <v>24</v>
      </c>
      <c r="K188" s="26">
        <f t="shared" si="4"/>
        <v>3.2188758248682006</v>
      </c>
      <c r="L188" s="27">
        <f t="shared" si="5"/>
        <v>0.1274109482546455</v>
      </c>
      <c r="M188" s="25">
        <v>54</v>
      </c>
      <c r="N188" s="26">
        <f t="shared" si="6"/>
        <v>4.0073331852324712</v>
      </c>
      <c r="O188" s="27">
        <f t="shared" si="7"/>
        <v>0.40794308867211104</v>
      </c>
      <c r="P188" s="21" t="s">
        <v>131</v>
      </c>
      <c r="Q188" s="28">
        <f t="shared" si="8"/>
        <v>0.1</v>
      </c>
      <c r="R188" s="22">
        <f t="shared" si="9"/>
        <v>0.1</v>
      </c>
      <c r="S188" s="21" t="s">
        <v>29</v>
      </c>
      <c r="T188" s="28">
        <f t="shared" si="10"/>
        <v>0</v>
      </c>
      <c r="U188" s="22">
        <f t="shared" si="11"/>
        <v>0</v>
      </c>
      <c r="V188" s="29">
        <f t="shared" si="12"/>
        <v>20.100880769354486</v>
      </c>
      <c r="W188" s="21"/>
    </row>
    <row r="189" spans="1:23" ht="15.75" customHeight="1">
      <c r="A189" s="19"/>
      <c r="B189" s="20" t="s">
        <v>234</v>
      </c>
      <c r="C189" s="21" t="s">
        <v>76</v>
      </c>
      <c r="D189" s="22">
        <f t="shared" si="0"/>
        <v>0</v>
      </c>
      <c r="E189" s="23" t="s">
        <v>20</v>
      </c>
      <c r="F189" s="24">
        <f t="shared" si="1"/>
        <v>0</v>
      </c>
      <c r="G189" s="25">
        <v>177</v>
      </c>
      <c r="H189" s="26">
        <f t="shared" si="2"/>
        <v>5.181783550292085</v>
      </c>
      <c r="I189" s="27">
        <f t="shared" si="3"/>
        <v>0.14411209647267209</v>
      </c>
      <c r="J189" s="25">
        <v>18</v>
      </c>
      <c r="K189" s="26">
        <f t="shared" si="4"/>
        <v>2.9444389791664403</v>
      </c>
      <c r="L189" s="27">
        <f t="shared" si="5"/>
        <v>0.20180666899192823</v>
      </c>
      <c r="M189" s="25">
        <v>64</v>
      </c>
      <c r="N189" s="26">
        <f t="shared" si="6"/>
        <v>4.1743872698956368</v>
      </c>
      <c r="O189" s="27">
        <f t="shared" si="7"/>
        <v>0.3832619551554719</v>
      </c>
      <c r="P189" s="21" t="s">
        <v>31</v>
      </c>
      <c r="Q189" s="28" t="str">
        <f t="shared" si="8"/>
        <v/>
      </c>
      <c r="R189" s="27">
        <f t="shared" si="9"/>
        <v>0.35200000000000009</v>
      </c>
      <c r="S189" s="21" t="s">
        <v>31</v>
      </c>
      <c r="T189" s="28" t="str">
        <f t="shared" si="10"/>
        <v/>
      </c>
      <c r="U189" s="27">
        <f t="shared" si="11"/>
        <v>0.27407407407407397</v>
      </c>
      <c r="V189" s="29">
        <f t="shared" si="12"/>
        <v>19.857629114499083</v>
      </c>
      <c r="W189" s="21"/>
    </row>
    <row r="190" spans="1:23" ht="15.75" customHeight="1">
      <c r="A190" s="19"/>
      <c r="B190" s="20" t="s">
        <v>235</v>
      </c>
      <c r="C190" s="21" t="s">
        <v>76</v>
      </c>
      <c r="D190" s="22">
        <f t="shared" si="0"/>
        <v>0</v>
      </c>
      <c r="E190" s="23" t="s">
        <v>14</v>
      </c>
      <c r="F190" s="24">
        <f t="shared" si="1"/>
        <v>1</v>
      </c>
      <c r="G190" s="25">
        <v>82</v>
      </c>
      <c r="H190" s="26">
        <f t="shared" si="2"/>
        <v>4.4188406077965983</v>
      </c>
      <c r="I190" s="27">
        <f t="shared" si="3"/>
        <v>0.3040352526970137</v>
      </c>
      <c r="J190" s="25">
        <v>24</v>
      </c>
      <c r="K190" s="26">
        <f t="shared" si="4"/>
        <v>3.2188758248682006</v>
      </c>
      <c r="L190" s="27">
        <f t="shared" si="5"/>
        <v>0.1274109482546455</v>
      </c>
      <c r="M190" s="25">
        <v>63</v>
      </c>
      <c r="N190" s="26">
        <f t="shared" si="6"/>
        <v>4.1588830833596715</v>
      </c>
      <c r="O190" s="27">
        <f t="shared" si="7"/>
        <v>0.38555259593047964</v>
      </c>
      <c r="P190" s="21" t="s">
        <v>28</v>
      </c>
      <c r="Q190" s="28">
        <f t="shared" si="8"/>
        <v>0</v>
      </c>
      <c r="R190" s="22">
        <f t="shared" si="9"/>
        <v>0</v>
      </c>
      <c r="S190" s="21" t="s">
        <v>97</v>
      </c>
      <c r="T190" s="28">
        <f t="shared" si="10"/>
        <v>0.1</v>
      </c>
      <c r="U190" s="22">
        <f t="shared" si="11"/>
        <v>0.1</v>
      </c>
      <c r="V190" s="29">
        <f t="shared" si="12"/>
        <v>19.566222166505355</v>
      </c>
      <c r="W190" s="21"/>
    </row>
    <row r="191" spans="1:23" ht="15.75" customHeight="1">
      <c r="A191" s="19"/>
      <c r="B191" s="20" t="s">
        <v>236</v>
      </c>
      <c r="C191" s="21" t="s">
        <v>76</v>
      </c>
      <c r="D191" s="22">
        <f t="shared" si="0"/>
        <v>0</v>
      </c>
      <c r="E191" s="23" t="s">
        <v>14</v>
      </c>
      <c r="F191" s="24">
        <f t="shared" si="1"/>
        <v>1</v>
      </c>
      <c r="G191" s="25">
        <v>91</v>
      </c>
      <c r="H191" s="26">
        <f t="shared" si="2"/>
        <v>4.5217885770490405</v>
      </c>
      <c r="I191" s="27">
        <f t="shared" si="3"/>
        <v>0.28245596641921389</v>
      </c>
      <c r="J191" s="25">
        <v>24</v>
      </c>
      <c r="K191" s="26">
        <f t="shared" si="4"/>
        <v>3.2188758248682006</v>
      </c>
      <c r="L191" s="27">
        <f t="shared" si="5"/>
        <v>0.1274109482546455</v>
      </c>
      <c r="M191" s="25">
        <v>63</v>
      </c>
      <c r="N191" s="26">
        <f t="shared" si="6"/>
        <v>4.1588830833596715</v>
      </c>
      <c r="O191" s="27">
        <f t="shared" si="7"/>
        <v>0.38555259593047964</v>
      </c>
      <c r="P191" s="21" t="s">
        <v>28</v>
      </c>
      <c r="Q191" s="28">
        <f t="shared" si="8"/>
        <v>0</v>
      </c>
      <c r="R191" s="22">
        <f t="shared" si="9"/>
        <v>0</v>
      </c>
      <c r="S191" s="21" t="s">
        <v>132</v>
      </c>
      <c r="T191" s="28">
        <f t="shared" si="10"/>
        <v>0.1</v>
      </c>
      <c r="U191" s="22">
        <f t="shared" si="11"/>
        <v>0.1</v>
      </c>
      <c r="V191" s="29">
        <f t="shared" si="12"/>
        <v>19.350429303727356</v>
      </c>
      <c r="W191" s="21"/>
    </row>
    <row r="192" spans="1:23" ht="15.75" customHeight="1">
      <c r="A192" s="19"/>
      <c r="B192" s="20" t="s">
        <v>237</v>
      </c>
      <c r="C192" s="21" t="s">
        <v>76</v>
      </c>
      <c r="D192" s="22">
        <f t="shared" si="0"/>
        <v>0</v>
      </c>
      <c r="E192" s="23" t="s">
        <v>20</v>
      </c>
      <c r="F192" s="24">
        <f t="shared" si="1"/>
        <v>0</v>
      </c>
      <c r="G192" s="25">
        <v>353</v>
      </c>
      <c r="H192" s="26">
        <f t="shared" si="2"/>
        <v>5.8692969131337742</v>
      </c>
      <c r="I192" s="27">
        <f t="shared" si="3"/>
        <v>0</v>
      </c>
      <c r="J192" s="25">
        <v>27</v>
      </c>
      <c r="K192" s="26">
        <f t="shared" si="4"/>
        <v>3.3322045101752038</v>
      </c>
      <c r="L192" s="27">
        <f t="shared" si="5"/>
        <v>9.6689238121066556E-2</v>
      </c>
      <c r="M192" s="25">
        <v>99</v>
      </c>
      <c r="N192" s="26">
        <f t="shared" si="6"/>
        <v>4.6051701859880918</v>
      </c>
      <c r="O192" s="27">
        <f t="shared" si="7"/>
        <v>0.31961663519695083</v>
      </c>
      <c r="P192" s="21" t="s">
        <v>31</v>
      </c>
      <c r="Q192" s="28" t="str">
        <f t="shared" si="8"/>
        <v/>
      </c>
      <c r="R192" s="27">
        <f t="shared" si="9"/>
        <v>0.35200000000000009</v>
      </c>
      <c r="S192" s="21" t="s">
        <v>31</v>
      </c>
      <c r="T192" s="28" t="str">
        <f t="shared" si="10"/>
        <v/>
      </c>
      <c r="U192" s="27">
        <f t="shared" si="11"/>
        <v>0.27407407407407397</v>
      </c>
      <c r="V192" s="29">
        <f t="shared" si="12"/>
        <v>16.299787996455027</v>
      </c>
      <c r="W192" s="21"/>
    </row>
    <row r="193" spans="1:23" ht="15.75" customHeight="1">
      <c r="A193" s="19"/>
      <c r="B193" s="20" t="s">
        <v>238</v>
      </c>
      <c r="C193" s="21" t="s">
        <v>76</v>
      </c>
      <c r="D193" s="22">
        <f t="shared" si="0"/>
        <v>0</v>
      </c>
      <c r="E193" s="23" t="s">
        <v>20</v>
      </c>
      <c r="F193" s="24">
        <f t="shared" si="1"/>
        <v>0</v>
      </c>
      <c r="G193" s="25">
        <v>202</v>
      </c>
      <c r="H193" s="26">
        <f t="shared" si="2"/>
        <v>5.3132059790417872</v>
      </c>
      <c r="I193" s="27">
        <f t="shared" si="3"/>
        <v>0.11656417849131484</v>
      </c>
      <c r="J193" s="25">
        <v>33</v>
      </c>
      <c r="K193" s="26">
        <f t="shared" si="4"/>
        <v>3.5263605246161616</v>
      </c>
      <c r="L193" s="27">
        <f t="shared" si="5"/>
        <v>4.4056448989280295E-2</v>
      </c>
      <c r="M193" s="25">
        <v>139</v>
      </c>
      <c r="N193" s="26">
        <f t="shared" si="6"/>
        <v>4.9416424226093039</v>
      </c>
      <c r="O193" s="27">
        <f t="shared" si="7"/>
        <v>0.26990509289354114</v>
      </c>
      <c r="P193" s="21" t="s">
        <v>31</v>
      </c>
      <c r="Q193" s="28" t="str">
        <f t="shared" si="8"/>
        <v/>
      </c>
      <c r="R193" s="27">
        <f t="shared" si="9"/>
        <v>0.35200000000000009</v>
      </c>
      <c r="S193" s="21" t="s">
        <v>31</v>
      </c>
      <c r="T193" s="28" t="str">
        <f t="shared" si="10"/>
        <v/>
      </c>
      <c r="U193" s="27">
        <f t="shared" si="11"/>
        <v>0.27407407407407397</v>
      </c>
      <c r="V193" s="29">
        <f t="shared" si="12"/>
        <v>15.959477278124004</v>
      </c>
      <c r="W193" s="21"/>
    </row>
    <row r="194" spans="1:23" ht="15.75" customHeight="1">
      <c r="A194" s="19"/>
      <c r="B194" s="20" t="s">
        <v>239</v>
      </c>
      <c r="C194" s="21" t="s">
        <v>76</v>
      </c>
      <c r="D194" s="22">
        <f t="shared" si="0"/>
        <v>0</v>
      </c>
      <c r="E194" s="23" t="s">
        <v>14</v>
      </c>
      <c r="F194" s="24">
        <f t="shared" si="1"/>
        <v>1</v>
      </c>
      <c r="G194" s="25">
        <v>147</v>
      </c>
      <c r="H194" s="26">
        <f t="shared" si="2"/>
        <v>4.9972122737641147</v>
      </c>
      <c r="I194" s="27">
        <f t="shared" si="3"/>
        <v>0.18280073155482091</v>
      </c>
      <c r="J194" s="25">
        <v>31</v>
      </c>
      <c r="K194" s="26">
        <f t="shared" si="4"/>
        <v>3.4657359027997265</v>
      </c>
      <c r="L194" s="27">
        <f t="shared" si="5"/>
        <v>6.049087645446205E-2</v>
      </c>
      <c r="M194" s="25">
        <v>189</v>
      </c>
      <c r="N194" s="26">
        <f t="shared" si="6"/>
        <v>5.2470240721604862</v>
      </c>
      <c r="O194" s="27">
        <f t="shared" si="7"/>
        <v>0.22478697871332476</v>
      </c>
      <c r="P194" s="21" t="s">
        <v>131</v>
      </c>
      <c r="Q194" s="28">
        <f t="shared" si="8"/>
        <v>0.1</v>
      </c>
      <c r="R194" s="22">
        <f t="shared" si="9"/>
        <v>0.1</v>
      </c>
      <c r="S194" s="21" t="s">
        <v>132</v>
      </c>
      <c r="T194" s="28">
        <f t="shared" si="10"/>
        <v>0.1</v>
      </c>
      <c r="U194" s="22">
        <f t="shared" si="11"/>
        <v>0.1</v>
      </c>
      <c r="V194" s="29">
        <f t="shared" si="12"/>
        <v>15.250136165653641</v>
      </c>
      <c r="W194" s="21"/>
    </row>
    <row r="195" spans="1:23" ht="15.75" customHeight="1">
      <c r="A195" s="19"/>
      <c r="B195" s="20" t="s">
        <v>240</v>
      </c>
      <c r="C195" s="21" t="s">
        <v>76</v>
      </c>
      <c r="D195" s="22">
        <f t="shared" si="0"/>
        <v>0</v>
      </c>
      <c r="E195" s="23" t="s">
        <v>14</v>
      </c>
      <c r="F195" s="24">
        <f t="shared" si="1"/>
        <v>1</v>
      </c>
      <c r="G195" s="25">
        <v>217</v>
      </c>
      <c r="H195" s="26">
        <f t="shared" si="2"/>
        <v>5.3844950627890888</v>
      </c>
      <c r="I195" s="27">
        <f t="shared" si="3"/>
        <v>0.1016210226638038</v>
      </c>
      <c r="J195" s="25">
        <v>36</v>
      </c>
      <c r="K195" s="26">
        <f t="shared" si="4"/>
        <v>3.6109179126442243</v>
      </c>
      <c r="L195" s="27">
        <f t="shared" si="5"/>
        <v>2.1134206861318616E-2</v>
      </c>
      <c r="M195" s="25">
        <v>240</v>
      </c>
      <c r="N195" s="26">
        <f t="shared" si="6"/>
        <v>5.4847969334906548</v>
      </c>
      <c r="O195" s="27">
        <f t="shared" si="7"/>
        <v>0.18965761477735155</v>
      </c>
      <c r="P195" s="21" t="s">
        <v>131</v>
      </c>
      <c r="Q195" s="28">
        <f t="shared" si="8"/>
        <v>0.1</v>
      </c>
      <c r="R195" s="22">
        <f t="shared" si="9"/>
        <v>0.1</v>
      </c>
      <c r="S195" s="21" t="s">
        <v>97</v>
      </c>
      <c r="T195" s="28">
        <f t="shared" si="10"/>
        <v>0.1</v>
      </c>
      <c r="U195" s="22">
        <f t="shared" si="11"/>
        <v>0.1</v>
      </c>
      <c r="V195" s="29">
        <f t="shared" si="12"/>
        <v>13.363321630378419</v>
      </c>
      <c r="W195" s="21"/>
    </row>
    <row r="196" spans="1:23" ht="15.75" customHeight="1">
      <c r="A196" s="19"/>
      <c r="B196" s="20" t="s">
        <v>241</v>
      </c>
      <c r="C196" s="21" t="s">
        <v>76</v>
      </c>
      <c r="D196" s="22">
        <f t="shared" si="0"/>
        <v>0</v>
      </c>
      <c r="E196" s="23" t="s">
        <v>14</v>
      </c>
      <c r="F196" s="24">
        <f t="shared" si="1"/>
        <v>1</v>
      </c>
      <c r="G196" s="25">
        <v>186</v>
      </c>
      <c r="H196" s="26">
        <f t="shared" si="2"/>
        <v>5.2311086168545868</v>
      </c>
      <c r="I196" s="27">
        <f t="shared" si="3"/>
        <v>0.13377289561467653</v>
      </c>
      <c r="J196" s="25">
        <v>39</v>
      </c>
      <c r="K196" s="26">
        <f t="shared" si="4"/>
        <v>3.6888794541139363</v>
      </c>
      <c r="L196" s="27">
        <f t="shared" si="5"/>
        <v>0</v>
      </c>
      <c r="M196" s="25">
        <v>321</v>
      </c>
      <c r="N196" s="26">
        <f t="shared" si="6"/>
        <v>5.7745515455444085</v>
      </c>
      <c r="O196" s="27">
        <f t="shared" si="7"/>
        <v>0.14684829178725334</v>
      </c>
      <c r="P196" s="21" t="s">
        <v>141</v>
      </c>
      <c r="Q196" s="28">
        <f t="shared" si="8"/>
        <v>0.1</v>
      </c>
      <c r="R196" s="22">
        <f t="shared" si="9"/>
        <v>0.1</v>
      </c>
      <c r="S196" s="21" t="s">
        <v>97</v>
      </c>
      <c r="T196" s="28">
        <f t="shared" si="10"/>
        <v>0.1</v>
      </c>
      <c r="U196" s="22">
        <f t="shared" si="11"/>
        <v>0.1</v>
      </c>
      <c r="V196" s="29">
        <f t="shared" si="12"/>
        <v>12.508936250828098</v>
      </c>
      <c r="W196" s="21"/>
    </row>
    <row r="197" spans="1:23" ht="15.75" customHeight="1">
      <c r="A197" s="19"/>
      <c r="B197" s="20" t="s">
        <v>242</v>
      </c>
      <c r="C197" s="21" t="s">
        <v>76</v>
      </c>
      <c r="D197" s="22">
        <f t="shared" si="0"/>
        <v>0</v>
      </c>
      <c r="E197" s="23" t="s">
        <v>14</v>
      </c>
      <c r="F197" s="24">
        <f t="shared" si="1"/>
        <v>1</v>
      </c>
      <c r="G197" s="25">
        <v>280</v>
      </c>
      <c r="H197" s="26">
        <f t="shared" si="2"/>
        <v>5.6383546693337454</v>
      </c>
      <c r="I197" s="27">
        <f t="shared" si="3"/>
        <v>4.8408616787552816E-2</v>
      </c>
      <c r="J197" s="25">
        <v>37</v>
      </c>
      <c r="K197" s="26">
        <f t="shared" si="4"/>
        <v>3.6375861597263857</v>
      </c>
      <c r="L197" s="27">
        <f t="shared" si="5"/>
        <v>1.3904844282820572E-2</v>
      </c>
      <c r="M197" s="25">
        <v>385</v>
      </c>
      <c r="N197" s="26">
        <f t="shared" si="6"/>
        <v>5.955837369464831</v>
      </c>
      <c r="O197" s="27">
        <f t="shared" si="7"/>
        <v>0.12006451314529087</v>
      </c>
      <c r="P197" s="21" t="s">
        <v>28</v>
      </c>
      <c r="Q197" s="28">
        <f t="shared" si="8"/>
        <v>0</v>
      </c>
      <c r="R197" s="22">
        <f t="shared" si="9"/>
        <v>0</v>
      </c>
      <c r="S197" s="21" t="s">
        <v>97</v>
      </c>
      <c r="T197" s="28">
        <f t="shared" si="10"/>
        <v>0.1</v>
      </c>
      <c r="U197" s="22">
        <f t="shared" si="11"/>
        <v>0.1</v>
      </c>
      <c r="V197" s="29">
        <f t="shared" si="12"/>
        <v>9.8052232179219025</v>
      </c>
      <c r="W197" s="23"/>
    </row>
    <row r="198" spans="1:23" ht="15.75" customHeight="1"/>
    <row r="199" spans="1:23" ht="15.75" customHeight="1"/>
    <row r="200" spans="1:23" ht="15.75" customHeight="1"/>
    <row r="201" spans="1:23" ht="15.75" customHeight="1"/>
    <row r="202" spans="1:23" ht="15.75" customHeight="1"/>
    <row r="203" spans="1:23" ht="15.75" customHeight="1"/>
    <row r="204" spans="1:23" ht="15.75" customHeight="1"/>
    <row r="205" spans="1:23" ht="15.75" customHeight="1"/>
    <row r="206" spans="1:23" ht="15.75" customHeight="1"/>
    <row r="207" spans="1:23" ht="15.75" customHeight="1"/>
    <row r="208" spans="1:23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15:W197" xr:uid="{00000000-0009-0000-0000-000001000000}">
    <sortState xmlns:xlrd2="http://schemas.microsoft.com/office/spreadsheetml/2017/richdata2" ref="B23:W197">
      <sortCondition ref="C15:C197"/>
      <sortCondition ref="E15:E197"/>
      <sortCondition ref="T15:T197"/>
      <sortCondition ref="B15:B197"/>
    </sortState>
  </autoFilter>
  <mergeCells count="49">
    <mergeCell ref="S11:U13"/>
    <mergeCell ref="P4:R4"/>
    <mergeCell ref="S4:U4"/>
    <mergeCell ref="P5:R5"/>
    <mergeCell ref="S5:U5"/>
    <mergeCell ref="S6:T6"/>
    <mergeCell ref="S7:T7"/>
    <mergeCell ref="P8:Q8"/>
    <mergeCell ref="S8:T8"/>
    <mergeCell ref="P10:Q10"/>
    <mergeCell ref="S10:T10"/>
    <mergeCell ref="V6:V14"/>
    <mergeCell ref="W6:W14"/>
    <mergeCell ref="P14:U14"/>
    <mergeCell ref="J4:L4"/>
    <mergeCell ref="M4:O4"/>
    <mergeCell ref="J5:L5"/>
    <mergeCell ref="M5:O5"/>
    <mergeCell ref="J6:K6"/>
    <mergeCell ref="M6:N6"/>
    <mergeCell ref="J7:K7"/>
    <mergeCell ref="M7:N7"/>
    <mergeCell ref="P6:Q6"/>
    <mergeCell ref="P7:Q7"/>
    <mergeCell ref="P9:Q9"/>
    <mergeCell ref="S9:T9"/>
    <mergeCell ref="P11:R13"/>
    <mergeCell ref="C2:W2"/>
    <mergeCell ref="B3:B4"/>
    <mergeCell ref="C3:D4"/>
    <mergeCell ref="G3:O3"/>
    <mergeCell ref="P3:U3"/>
    <mergeCell ref="V3:V4"/>
    <mergeCell ref="W3:W4"/>
    <mergeCell ref="E3:F4"/>
    <mergeCell ref="G4:I4"/>
    <mergeCell ref="C5:D5"/>
    <mergeCell ref="G5:I5"/>
    <mergeCell ref="E5:F5"/>
    <mergeCell ref="B6:B14"/>
    <mergeCell ref="G6:H6"/>
    <mergeCell ref="G7:H7"/>
    <mergeCell ref="C14:D14"/>
    <mergeCell ref="E14:F14"/>
    <mergeCell ref="G14:O14"/>
    <mergeCell ref="E8:F13"/>
    <mergeCell ref="G8:I13"/>
    <mergeCell ref="J8:L13"/>
    <mergeCell ref="M8:O13"/>
  </mergeCells>
  <conditionalFormatting sqref="C5:U5">
    <cfRule type="colorScale" priority="1">
      <colorScale>
        <cfvo type="min"/>
        <cfvo type="max"/>
        <color rgb="FFD9EAD3"/>
        <color rgb="FF93C47D"/>
      </colorScale>
    </cfRule>
  </conditionalFormatting>
  <conditionalFormatting sqref="V5">
    <cfRule type="cellIs" dxfId="3" priority="2" operator="lessThan">
      <formula>1</formula>
    </cfRule>
  </conditionalFormatting>
  <conditionalFormatting sqref="V5">
    <cfRule type="cellIs" dxfId="2" priority="3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1000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E8" sqref="E8:F13"/>
    </sheetView>
  </sheetViews>
  <sheetFormatPr defaultColWidth="12.54296875" defaultRowHeight="15" customHeight="1"/>
  <cols>
    <col min="1" max="1" width="1.7265625" customWidth="1"/>
    <col min="2" max="2" width="22.453125" customWidth="1"/>
    <col min="3" max="3" width="19" customWidth="1"/>
    <col min="4" max="9" width="10.7265625" customWidth="1"/>
    <col min="10" max="10" width="22.26953125" customWidth="1"/>
  </cols>
  <sheetData>
    <row r="1" spans="1:10" ht="9.75" customHeight="1">
      <c r="A1" s="4"/>
      <c r="B1" s="4"/>
      <c r="C1" s="5"/>
      <c r="D1" s="5"/>
      <c r="E1" s="5"/>
      <c r="F1" s="5"/>
      <c r="G1" s="5"/>
      <c r="H1" s="5"/>
      <c r="I1" s="5"/>
      <c r="J1" s="5"/>
    </row>
    <row r="2" spans="1:10" ht="89.25" customHeight="1">
      <c r="A2" s="4"/>
      <c r="B2" s="33"/>
      <c r="C2" s="56" t="s">
        <v>274</v>
      </c>
      <c r="D2" s="42"/>
      <c r="E2" s="42"/>
      <c r="F2" s="42"/>
      <c r="G2" s="42"/>
      <c r="H2" s="42"/>
      <c r="I2" s="42"/>
      <c r="J2" s="41"/>
    </row>
    <row r="3" spans="1:10" ht="31.5" customHeight="1">
      <c r="A3" s="7"/>
      <c r="B3" s="57" t="s">
        <v>276</v>
      </c>
      <c r="C3" s="58" t="s">
        <v>3</v>
      </c>
      <c r="D3" s="49"/>
      <c r="E3" s="63" t="s">
        <v>268</v>
      </c>
      <c r="F3" s="49"/>
      <c r="G3" s="66" t="s">
        <v>275</v>
      </c>
      <c r="H3" s="54"/>
      <c r="I3" s="49"/>
      <c r="J3" s="61" t="s">
        <v>6</v>
      </c>
    </row>
    <row r="4" spans="1:10" ht="31.5" customHeight="1">
      <c r="A4" s="7"/>
      <c r="B4" s="45"/>
      <c r="C4" s="52"/>
      <c r="D4" s="53"/>
      <c r="E4" s="52"/>
      <c r="F4" s="53"/>
      <c r="G4" s="52"/>
      <c r="H4" s="55"/>
      <c r="I4" s="53"/>
      <c r="J4" s="45"/>
    </row>
    <row r="5" spans="1:10" ht="47.25" customHeight="1">
      <c r="A5" s="7"/>
      <c r="B5" s="8" t="s">
        <v>243</v>
      </c>
      <c r="C5" s="40">
        <v>0.5</v>
      </c>
      <c r="D5" s="41"/>
      <c r="E5" s="40">
        <v>0.15</v>
      </c>
      <c r="F5" s="41"/>
      <c r="G5" s="40">
        <v>0.35</v>
      </c>
      <c r="H5" s="42"/>
      <c r="I5" s="41"/>
      <c r="J5" s="9">
        <f>SUM(C5:I5)</f>
        <v>1</v>
      </c>
    </row>
    <row r="6" spans="1:10" ht="17.25" customHeight="1">
      <c r="A6" s="7"/>
      <c r="B6" s="43" t="s">
        <v>244</v>
      </c>
      <c r="C6" s="11" t="s">
        <v>13</v>
      </c>
      <c r="D6" s="12">
        <v>1</v>
      </c>
      <c r="E6" s="11" t="s">
        <v>14</v>
      </c>
      <c r="F6" s="12">
        <v>1</v>
      </c>
      <c r="G6" s="46" t="s">
        <v>15</v>
      </c>
      <c r="H6" s="41"/>
      <c r="I6" s="13">
        <f>MIN(H15:H33)</f>
        <v>0.69314718055994529</v>
      </c>
      <c r="J6" s="65" t="s">
        <v>18</v>
      </c>
    </row>
    <row r="7" spans="1:10" ht="17.25" customHeight="1">
      <c r="A7" s="7"/>
      <c r="B7" s="44"/>
      <c r="C7" s="11" t="s">
        <v>19</v>
      </c>
      <c r="D7" s="12">
        <v>0.8</v>
      </c>
      <c r="E7" s="11" t="s">
        <v>20</v>
      </c>
      <c r="F7" s="12">
        <v>0</v>
      </c>
      <c r="G7" s="46" t="s">
        <v>21</v>
      </c>
      <c r="H7" s="41"/>
      <c r="I7" s="13">
        <f>MAX(H15:H33)</f>
        <v>4.990432586778736</v>
      </c>
      <c r="J7" s="44"/>
    </row>
    <row r="8" spans="1:10" ht="17.25" customHeight="1">
      <c r="A8" s="7"/>
      <c r="B8" s="44"/>
      <c r="C8" s="11" t="s">
        <v>24</v>
      </c>
      <c r="D8" s="12">
        <v>0.6</v>
      </c>
      <c r="E8" s="48" t="s">
        <v>280</v>
      </c>
      <c r="F8" s="49"/>
      <c r="G8" s="67" t="s">
        <v>278</v>
      </c>
      <c r="H8" s="54"/>
      <c r="I8" s="49"/>
      <c r="J8" s="44"/>
    </row>
    <row r="9" spans="1:10" ht="17.25" customHeight="1">
      <c r="A9" s="7"/>
      <c r="B9" s="44"/>
      <c r="C9" s="11" t="s">
        <v>27</v>
      </c>
      <c r="D9" s="12">
        <v>0.4</v>
      </c>
      <c r="E9" s="50"/>
      <c r="F9" s="51"/>
      <c r="G9" s="50"/>
      <c r="H9" s="38"/>
      <c r="I9" s="51"/>
      <c r="J9" s="44"/>
    </row>
    <row r="10" spans="1:10" ht="17.25" customHeight="1">
      <c r="A10" s="7"/>
      <c r="B10" s="44"/>
      <c r="C10" s="11" t="s">
        <v>30</v>
      </c>
      <c r="D10" s="12">
        <v>0.2</v>
      </c>
      <c r="E10" s="50"/>
      <c r="F10" s="51"/>
      <c r="G10" s="50"/>
      <c r="H10" s="38"/>
      <c r="I10" s="51"/>
      <c r="J10" s="44"/>
    </row>
    <row r="11" spans="1:10" ht="16.5" customHeight="1">
      <c r="A11" s="7"/>
      <c r="B11" s="44"/>
      <c r="C11" s="11" t="s">
        <v>32</v>
      </c>
      <c r="D11" s="12">
        <v>0</v>
      </c>
      <c r="E11" s="50"/>
      <c r="F11" s="51"/>
      <c r="G11" s="50"/>
      <c r="H11" s="38"/>
      <c r="I11" s="51"/>
      <c r="J11" s="44"/>
    </row>
    <row r="12" spans="1:10" ht="17.25" customHeight="1">
      <c r="A12" s="7"/>
      <c r="B12" s="44"/>
      <c r="C12" s="11" t="s">
        <v>33</v>
      </c>
      <c r="D12" s="12">
        <v>0.4</v>
      </c>
      <c r="E12" s="50"/>
      <c r="F12" s="51"/>
      <c r="G12" s="50"/>
      <c r="H12" s="38"/>
      <c r="I12" s="51"/>
      <c r="J12" s="44"/>
    </row>
    <row r="13" spans="1:10" ht="15.75" customHeight="1">
      <c r="A13" s="7"/>
      <c r="B13" s="45"/>
      <c r="C13" s="15" t="s">
        <v>34</v>
      </c>
      <c r="D13" s="12">
        <v>0.2</v>
      </c>
      <c r="E13" s="52"/>
      <c r="F13" s="53"/>
      <c r="G13" s="52"/>
      <c r="H13" s="55"/>
      <c r="I13" s="53"/>
      <c r="J13" s="45"/>
    </row>
    <row r="14" spans="1:10" ht="15.75" customHeight="1">
      <c r="A14" s="7"/>
      <c r="B14" s="16" t="s">
        <v>36</v>
      </c>
      <c r="C14" s="17" t="s">
        <v>37</v>
      </c>
      <c r="D14" s="17" t="s">
        <v>38</v>
      </c>
      <c r="E14" s="17" t="s">
        <v>37</v>
      </c>
      <c r="F14" s="17" t="s">
        <v>38</v>
      </c>
      <c r="G14" s="17" t="s">
        <v>37</v>
      </c>
      <c r="H14" s="18" t="s">
        <v>39</v>
      </c>
      <c r="I14" s="17" t="s">
        <v>38</v>
      </c>
      <c r="J14" s="17" t="s">
        <v>6</v>
      </c>
    </row>
    <row r="15" spans="1:10" ht="15.75" customHeight="1">
      <c r="A15" s="19"/>
      <c r="B15" s="20" t="s">
        <v>245</v>
      </c>
      <c r="C15" s="21" t="s">
        <v>246</v>
      </c>
      <c r="D15" s="22">
        <f t="shared" ref="D15:D33" si="0">IF(C15="EW",D$6,IF(C15="EWₚ",D$6,IF(C15="CR",D$7,IF(C15="CRₚ",D$7,IF(C15="EN",D$8,IF(C15="ENₚ",D$8,IF(C15="DD",D$12,IF(C15="DDₚ",D$12,IF(C15="VU",D$9,IF(C15="VUₚ",D$9,IF(C15="NT",D$10,IF(C15="NTₚ",D$10,IF(C15="LC",D$11,IF(C15="LCₚ",D$11,IF(C15="NE",D$13,IF(C15="NE*",D$13,"INCORRECT RAW VALUE"))))))))))))))))</f>
        <v>1</v>
      </c>
      <c r="E15" s="23" t="s">
        <v>14</v>
      </c>
      <c r="F15" s="24">
        <f t="shared" ref="F15:F33" si="1">IF(E15="Yes",F$6,IF(E15="No",F$7,"INCORRECT RAW VALUE"))</f>
        <v>1</v>
      </c>
      <c r="G15" s="25">
        <v>5</v>
      </c>
      <c r="H15" s="26">
        <f t="shared" ref="H15:H33" si="2">LN(G15+1)</f>
        <v>1.791759469228055</v>
      </c>
      <c r="I15" s="27">
        <f t="shared" ref="I15:I33" si="3">1-(H15-I$6)/(I$7-I$6)</f>
        <v>0.74434737635106585</v>
      </c>
      <c r="J15" s="29">
        <f t="shared" ref="J15:J33" si="4">100 * ($C$5*$D15 + $E$5*$F15 + $G$5*$I15)</f>
        <v>91.052158172287307</v>
      </c>
    </row>
    <row r="16" spans="1:10" ht="15.75" customHeight="1">
      <c r="A16" s="19"/>
      <c r="B16" s="20" t="s">
        <v>247</v>
      </c>
      <c r="C16" s="21" t="s">
        <v>49</v>
      </c>
      <c r="D16" s="22">
        <f t="shared" si="0"/>
        <v>0.8</v>
      </c>
      <c r="E16" s="23" t="s">
        <v>20</v>
      </c>
      <c r="F16" s="24">
        <f t="shared" si="1"/>
        <v>0</v>
      </c>
      <c r="G16" s="25">
        <v>1</v>
      </c>
      <c r="H16" s="26">
        <f t="shared" si="2"/>
        <v>0.69314718055994529</v>
      </c>
      <c r="I16" s="27">
        <f t="shared" si="3"/>
        <v>1</v>
      </c>
      <c r="J16" s="29">
        <f t="shared" si="4"/>
        <v>75</v>
      </c>
    </row>
    <row r="17" spans="1:10" ht="15.75" customHeight="1">
      <c r="A17" s="19"/>
      <c r="B17" s="20" t="s">
        <v>248</v>
      </c>
      <c r="C17" s="21" t="s">
        <v>69</v>
      </c>
      <c r="D17" s="22">
        <f t="shared" si="0"/>
        <v>0.4</v>
      </c>
      <c r="E17" s="23" t="s">
        <v>14</v>
      </c>
      <c r="F17" s="24">
        <f t="shared" si="1"/>
        <v>1</v>
      </c>
      <c r="G17" s="25">
        <v>5</v>
      </c>
      <c r="H17" s="26">
        <f t="shared" si="2"/>
        <v>1.791759469228055</v>
      </c>
      <c r="I17" s="27">
        <f t="shared" si="3"/>
        <v>0.74434737635106585</v>
      </c>
      <c r="J17" s="29">
        <f t="shared" si="4"/>
        <v>61.052158172287307</v>
      </c>
    </row>
    <row r="18" spans="1:10" ht="15.75" customHeight="1">
      <c r="A18" s="19"/>
      <c r="B18" s="20" t="s">
        <v>249</v>
      </c>
      <c r="C18" s="21" t="s">
        <v>69</v>
      </c>
      <c r="D18" s="22">
        <f t="shared" si="0"/>
        <v>0.4</v>
      </c>
      <c r="E18" s="23" t="s">
        <v>20</v>
      </c>
      <c r="F18" s="24">
        <f t="shared" si="1"/>
        <v>0</v>
      </c>
      <c r="G18" s="25">
        <v>1</v>
      </c>
      <c r="H18" s="26">
        <f t="shared" si="2"/>
        <v>0.69314718055994529</v>
      </c>
      <c r="I18" s="27">
        <f t="shared" si="3"/>
        <v>1</v>
      </c>
      <c r="J18" s="29">
        <f t="shared" si="4"/>
        <v>55.000000000000007</v>
      </c>
    </row>
    <row r="19" spans="1:10" ht="15.75" customHeight="1">
      <c r="A19" s="19"/>
      <c r="B19" s="20" t="s">
        <v>250</v>
      </c>
      <c r="C19" s="21" t="s">
        <v>69</v>
      </c>
      <c r="D19" s="22">
        <f t="shared" si="0"/>
        <v>0.4</v>
      </c>
      <c r="E19" s="23" t="s">
        <v>20</v>
      </c>
      <c r="F19" s="24">
        <f t="shared" si="1"/>
        <v>0</v>
      </c>
      <c r="G19" s="25">
        <v>1</v>
      </c>
      <c r="H19" s="26">
        <f t="shared" si="2"/>
        <v>0.69314718055994529</v>
      </c>
      <c r="I19" s="27">
        <f t="shared" si="3"/>
        <v>1</v>
      </c>
      <c r="J19" s="29">
        <f t="shared" si="4"/>
        <v>55.000000000000007</v>
      </c>
    </row>
    <row r="20" spans="1:10" ht="15.75" customHeight="1">
      <c r="A20" s="19"/>
      <c r="B20" s="20" t="s">
        <v>251</v>
      </c>
      <c r="C20" s="21" t="s">
        <v>69</v>
      </c>
      <c r="D20" s="22">
        <f t="shared" si="0"/>
        <v>0.4</v>
      </c>
      <c r="E20" s="23" t="s">
        <v>14</v>
      </c>
      <c r="F20" s="24">
        <f t="shared" si="1"/>
        <v>1</v>
      </c>
      <c r="G20" s="25">
        <v>26</v>
      </c>
      <c r="H20" s="26">
        <f t="shared" si="2"/>
        <v>3.2958368660043291</v>
      </c>
      <c r="I20" s="27">
        <f t="shared" si="3"/>
        <v>0.39434097589191608</v>
      </c>
      <c r="J20" s="29">
        <f t="shared" si="4"/>
        <v>48.801934156217058</v>
      </c>
    </row>
    <row r="21" spans="1:10" ht="15.75" customHeight="1">
      <c r="A21" s="19"/>
      <c r="B21" s="20" t="s">
        <v>252</v>
      </c>
      <c r="C21" s="21" t="s">
        <v>43</v>
      </c>
      <c r="D21" s="22">
        <f t="shared" si="0"/>
        <v>0.6</v>
      </c>
      <c r="E21" s="23" t="s">
        <v>20</v>
      </c>
      <c r="F21" s="24">
        <f t="shared" si="1"/>
        <v>0</v>
      </c>
      <c r="G21" s="25">
        <v>76</v>
      </c>
      <c r="H21" s="26">
        <f t="shared" si="2"/>
        <v>4.3438054218536841</v>
      </c>
      <c r="I21" s="27">
        <f t="shared" si="3"/>
        <v>0.1504734044402285</v>
      </c>
      <c r="J21" s="29">
        <f t="shared" si="4"/>
        <v>35.266569155407993</v>
      </c>
    </row>
    <row r="22" spans="1:10" ht="15.75" customHeight="1">
      <c r="A22" s="19"/>
      <c r="B22" s="20" t="s">
        <v>253</v>
      </c>
      <c r="C22" s="21" t="s">
        <v>69</v>
      </c>
      <c r="D22" s="22">
        <f t="shared" si="0"/>
        <v>0.4</v>
      </c>
      <c r="E22" s="23" t="s">
        <v>20</v>
      </c>
      <c r="F22" s="24">
        <f t="shared" si="1"/>
        <v>0</v>
      </c>
      <c r="G22" s="25">
        <v>6</v>
      </c>
      <c r="H22" s="26">
        <f t="shared" si="2"/>
        <v>1.9459101490553132</v>
      </c>
      <c r="I22" s="27">
        <f t="shared" si="3"/>
        <v>0.70847573524382634</v>
      </c>
      <c r="J22" s="29">
        <f t="shared" si="4"/>
        <v>44.796650733533923</v>
      </c>
    </row>
    <row r="23" spans="1:10" ht="15.75" customHeight="1">
      <c r="A23" s="19"/>
      <c r="B23" s="20" t="s">
        <v>254</v>
      </c>
      <c r="C23" s="21" t="s">
        <v>69</v>
      </c>
      <c r="D23" s="22">
        <f t="shared" si="0"/>
        <v>0.4</v>
      </c>
      <c r="E23" s="23" t="s">
        <v>20</v>
      </c>
      <c r="F23" s="24">
        <f t="shared" si="1"/>
        <v>0</v>
      </c>
      <c r="G23" s="25">
        <v>6</v>
      </c>
      <c r="H23" s="26">
        <f t="shared" si="2"/>
        <v>1.9459101490553132</v>
      </c>
      <c r="I23" s="27">
        <f t="shared" si="3"/>
        <v>0.70847573524382634</v>
      </c>
      <c r="J23" s="29">
        <f t="shared" si="4"/>
        <v>44.796650733533923</v>
      </c>
    </row>
    <row r="24" spans="1:10" ht="15.75" customHeight="1">
      <c r="A24" s="19"/>
      <c r="B24" s="20" t="s">
        <v>255</v>
      </c>
      <c r="C24" s="21" t="s">
        <v>69</v>
      </c>
      <c r="D24" s="22">
        <f t="shared" si="0"/>
        <v>0.4</v>
      </c>
      <c r="E24" s="23" t="s">
        <v>20</v>
      </c>
      <c r="F24" s="24">
        <f t="shared" si="1"/>
        <v>0</v>
      </c>
      <c r="G24" s="25">
        <v>33</v>
      </c>
      <c r="H24" s="26">
        <f t="shared" si="2"/>
        <v>3.5263605246161616</v>
      </c>
      <c r="I24" s="27">
        <f t="shared" si="3"/>
        <v>0.34069695721020798</v>
      </c>
      <c r="J24" s="29">
        <f t="shared" si="4"/>
        <v>31.92439350235728</v>
      </c>
    </row>
    <row r="25" spans="1:10" ht="15.75" customHeight="1">
      <c r="A25" s="19"/>
      <c r="B25" s="20" t="s">
        <v>256</v>
      </c>
      <c r="C25" s="21" t="s">
        <v>69</v>
      </c>
      <c r="D25" s="22">
        <f t="shared" si="0"/>
        <v>0.4</v>
      </c>
      <c r="E25" s="23" t="s">
        <v>20</v>
      </c>
      <c r="F25" s="24">
        <f t="shared" si="1"/>
        <v>0</v>
      </c>
      <c r="G25" s="25">
        <v>36</v>
      </c>
      <c r="H25" s="26">
        <f t="shared" si="2"/>
        <v>3.6109179126442243</v>
      </c>
      <c r="I25" s="27">
        <f t="shared" si="3"/>
        <v>0.32102002630268756</v>
      </c>
      <c r="J25" s="29">
        <f t="shared" si="4"/>
        <v>31.235700920594066</v>
      </c>
    </row>
    <row r="26" spans="1:10" ht="15.75" customHeight="1">
      <c r="A26" s="19"/>
      <c r="B26" s="20" t="s">
        <v>257</v>
      </c>
      <c r="C26" s="21" t="s">
        <v>76</v>
      </c>
      <c r="D26" s="22">
        <f t="shared" si="0"/>
        <v>0</v>
      </c>
      <c r="E26" s="23" t="s">
        <v>14</v>
      </c>
      <c r="F26" s="24">
        <f t="shared" si="1"/>
        <v>1</v>
      </c>
      <c r="G26" s="25">
        <v>62</v>
      </c>
      <c r="H26" s="26">
        <f t="shared" si="2"/>
        <v>4.1431347263915326</v>
      </c>
      <c r="I26" s="27">
        <f t="shared" si="3"/>
        <v>0.19717048794595804</v>
      </c>
      <c r="J26" s="29">
        <f t="shared" si="4"/>
        <v>21.900967078108529</v>
      </c>
    </row>
    <row r="27" spans="1:10" ht="15.75" customHeight="1">
      <c r="A27" s="19"/>
      <c r="B27" s="20" t="s">
        <v>258</v>
      </c>
      <c r="C27" s="21" t="s">
        <v>76</v>
      </c>
      <c r="D27" s="22">
        <f t="shared" si="0"/>
        <v>0</v>
      </c>
      <c r="E27" s="23" t="s">
        <v>20</v>
      </c>
      <c r="F27" s="24">
        <f t="shared" si="1"/>
        <v>0</v>
      </c>
      <c r="G27" s="25">
        <v>12</v>
      </c>
      <c r="H27" s="26">
        <f t="shared" si="2"/>
        <v>2.5649493574615367</v>
      </c>
      <c r="I27" s="27">
        <f t="shared" si="3"/>
        <v>0.56442218750636752</v>
      </c>
      <c r="J27" s="29">
        <f t="shared" si="4"/>
        <v>19.75477656272286</v>
      </c>
    </row>
    <row r="28" spans="1:10" ht="15.75" customHeight="1">
      <c r="A28" s="19"/>
      <c r="B28" s="20" t="s">
        <v>259</v>
      </c>
      <c r="C28" s="21" t="s">
        <v>76</v>
      </c>
      <c r="D28" s="22">
        <f t="shared" si="0"/>
        <v>0</v>
      </c>
      <c r="E28" s="23" t="s">
        <v>14</v>
      </c>
      <c r="F28" s="24">
        <f t="shared" si="1"/>
        <v>1</v>
      </c>
      <c r="G28" s="25">
        <v>120</v>
      </c>
      <c r="H28" s="26">
        <f t="shared" si="2"/>
        <v>4.7957905455967413</v>
      </c>
      <c r="I28" s="27">
        <f t="shared" si="3"/>
        <v>4.5294185231523065E-2</v>
      </c>
      <c r="J28" s="29">
        <f t="shared" si="4"/>
        <v>16.585296483103306</v>
      </c>
    </row>
    <row r="29" spans="1:10" ht="15.75" customHeight="1">
      <c r="A29" s="19"/>
      <c r="B29" s="20" t="s">
        <v>260</v>
      </c>
      <c r="C29" s="21" t="s">
        <v>76</v>
      </c>
      <c r="D29" s="22">
        <f t="shared" si="0"/>
        <v>0</v>
      </c>
      <c r="E29" s="23" t="s">
        <v>14</v>
      </c>
      <c r="F29" s="24">
        <f t="shared" si="1"/>
        <v>1</v>
      </c>
      <c r="G29" s="25">
        <v>146</v>
      </c>
      <c r="H29" s="26">
        <f t="shared" si="2"/>
        <v>4.990432586778736</v>
      </c>
      <c r="I29" s="27">
        <f t="shared" si="3"/>
        <v>0</v>
      </c>
      <c r="J29" s="29">
        <f t="shared" si="4"/>
        <v>15</v>
      </c>
    </row>
    <row r="30" spans="1:10" ht="15.75" customHeight="1">
      <c r="A30" s="19"/>
      <c r="B30" s="20" t="s">
        <v>261</v>
      </c>
      <c r="C30" s="21" t="s">
        <v>76</v>
      </c>
      <c r="D30" s="22">
        <f t="shared" si="0"/>
        <v>0</v>
      </c>
      <c r="E30" s="23" t="s">
        <v>20</v>
      </c>
      <c r="F30" s="24">
        <f t="shared" si="1"/>
        <v>0</v>
      </c>
      <c r="G30" s="25">
        <v>21</v>
      </c>
      <c r="H30" s="26">
        <f t="shared" si="2"/>
        <v>3.0910424533583161</v>
      </c>
      <c r="I30" s="27">
        <f t="shared" si="3"/>
        <v>0.44199766919640227</v>
      </c>
      <c r="J30" s="29">
        <f t="shared" si="4"/>
        <v>15.469918421874079</v>
      </c>
    </row>
    <row r="31" spans="1:10" ht="15.75" customHeight="1">
      <c r="A31" s="19"/>
      <c r="B31" s="20" t="s">
        <v>262</v>
      </c>
      <c r="C31" s="21" t="s">
        <v>76</v>
      </c>
      <c r="D31" s="22">
        <f t="shared" si="0"/>
        <v>0</v>
      </c>
      <c r="E31" s="23" t="s">
        <v>20</v>
      </c>
      <c r="F31" s="24">
        <f t="shared" si="1"/>
        <v>0</v>
      </c>
      <c r="G31" s="25">
        <v>22</v>
      </c>
      <c r="H31" s="26">
        <f t="shared" si="2"/>
        <v>3.1354942159291497</v>
      </c>
      <c r="I31" s="27">
        <f t="shared" si="3"/>
        <v>0.43165351972322419</v>
      </c>
      <c r="J31" s="29">
        <f t="shared" si="4"/>
        <v>15.107873190312846</v>
      </c>
    </row>
    <row r="32" spans="1:10" ht="15.75" customHeight="1">
      <c r="A32" s="19"/>
      <c r="B32" s="20" t="s">
        <v>263</v>
      </c>
      <c r="C32" s="21" t="s">
        <v>76</v>
      </c>
      <c r="D32" s="22">
        <f t="shared" si="0"/>
        <v>0</v>
      </c>
      <c r="E32" s="23" t="s">
        <v>20</v>
      </c>
      <c r="F32" s="24">
        <f t="shared" si="1"/>
        <v>0</v>
      </c>
      <c r="G32" s="25">
        <v>25</v>
      </c>
      <c r="H32" s="26">
        <f t="shared" si="2"/>
        <v>3.2580965380214821</v>
      </c>
      <c r="I32" s="27">
        <f t="shared" si="3"/>
        <v>0.40312334066764899</v>
      </c>
      <c r="J32" s="29">
        <f t="shared" si="4"/>
        <v>14.109316923367713</v>
      </c>
    </row>
    <row r="33" spans="1:10" ht="15.75" customHeight="1">
      <c r="A33" s="19"/>
      <c r="B33" s="20" t="s">
        <v>264</v>
      </c>
      <c r="C33" s="21" t="s">
        <v>76</v>
      </c>
      <c r="D33" s="22">
        <f t="shared" si="0"/>
        <v>0</v>
      </c>
      <c r="E33" s="23" t="s">
        <v>20</v>
      </c>
      <c r="F33" s="24">
        <f t="shared" si="1"/>
        <v>0</v>
      </c>
      <c r="G33" s="25">
        <v>41</v>
      </c>
      <c r="H33" s="26">
        <f t="shared" si="2"/>
        <v>3.7376696182833684</v>
      </c>
      <c r="I33" s="27">
        <f t="shared" si="3"/>
        <v>0.29152426475617355</v>
      </c>
      <c r="J33" s="29">
        <f t="shared" si="4"/>
        <v>10.203349266466073</v>
      </c>
    </row>
    <row r="34" spans="1:10" ht="15.75" customHeight="1"/>
    <row r="35" spans="1:10" ht="15.75" customHeight="1"/>
    <row r="36" spans="1:10" ht="15.75" customHeight="1"/>
    <row r="37" spans="1:10" ht="15.75" customHeight="1"/>
    <row r="38" spans="1:10" ht="15.75" customHeight="1"/>
    <row r="39" spans="1:10" ht="15.75" customHeight="1"/>
    <row r="40" spans="1:10" ht="15.75" customHeight="1"/>
    <row r="41" spans="1:10" ht="15.75" customHeight="1"/>
    <row r="42" spans="1:10" ht="15.75" customHeight="1"/>
    <row r="43" spans="1:10" ht="15.75" customHeight="1"/>
    <row r="44" spans="1:10" ht="15.75" customHeight="1"/>
    <row r="45" spans="1:10" ht="15.75" customHeight="1"/>
    <row r="46" spans="1:10" ht="15.75" customHeight="1"/>
    <row r="47" spans="1:10" ht="15.75" customHeight="1"/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14:J33" xr:uid="{00000000-0009-0000-0000-000002000000}">
    <sortState xmlns:xlrd2="http://schemas.microsoft.com/office/spreadsheetml/2017/richdata2" ref="B21:J33">
      <sortCondition ref="C14:C33"/>
      <sortCondition ref="B14:B33"/>
      <sortCondition ref="E14:E33"/>
      <sortCondition descending="1" ref="J14:J33"/>
    </sortState>
  </autoFilter>
  <mergeCells count="15">
    <mergeCell ref="E5:F5"/>
    <mergeCell ref="G5:I5"/>
    <mergeCell ref="B6:B13"/>
    <mergeCell ref="G6:H6"/>
    <mergeCell ref="J6:J13"/>
    <mergeCell ref="G7:H7"/>
    <mergeCell ref="E8:F13"/>
    <mergeCell ref="G8:I13"/>
    <mergeCell ref="C5:D5"/>
    <mergeCell ref="C2:J2"/>
    <mergeCell ref="B3:B4"/>
    <mergeCell ref="C3:D4"/>
    <mergeCell ref="E3:F4"/>
    <mergeCell ref="G3:I4"/>
    <mergeCell ref="J3:J4"/>
  </mergeCells>
  <conditionalFormatting sqref="C5:I5">
    <cfRule type="colorScale" priority="1">
      <colorScale>
        <cfvo type="min"/>
        <cfvo type="max"/>
        <color rgb="FFD9EAD3"/>
        <color rgb="FF93C47D"/>
      </colorScale>
    </cfRule>
  </conditionalFormatting>
  <conditionalFormatting sqref="J5">
    <cfRule type="cellIs" dxfId="1" priority="2" operator="lessThan">
      <formula>1</formula>
    </cfRule>
  </conditionalFormatting>
  <conditionalFormatting sqref="J5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Description of contents</vt:lpstr>
      <vt:lpstr>1) Endangerment matrix 2022 - T</vt:lpstr>
      <vt:lpstr>2) Another Example - Montgomery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mclean</dc:creator>
  <cp:lastModifiedBy>Kate Hughes</cp:lastModifiedBy>
  <dcterms:created xsi:type="dcterms:W3CDTF">2023-04-19T14:10:01Z</dcterms:created>
  <dcterms:modified xsi:type="dcterms:W3CDTF">2023-05-25T14:02:25Z</dcterms:modified>
</cp:coreProperties>
</file>